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jurid\Desktop\"/>
    </mc:Choice>
  </mc:AlternateContent>
  <xr:revisionPtr revIDLastSave="0" documentId="8_{1405785E-E788-4A86-94AF-22B3E3A822E7}" xr6:coauthVersionLast="47" xr6:coauthVersionMax="47" xr10:uidLastSave="{00000000-0000-0000-0000-000000000000}"/>
  <bookViews>
    <workbookView xWindow="760" yWindow="760" windowWidth="14400" windowHeight="7360" activeTab="2" xr2:uid="{00000000-000D-0000-FFFF-FFFF00000000}"/>
  </bookViews>
  <sheets>
    <sheet name="OPEX" sheetId="1" r:id="rId1"/>
    <sheet name="CAPEX" sheetId="5" r:id="rId2"/>
    <sheet name="Equipmentg" sheetId="2" r:id="rId3"/>
    <sheet name="Staffing schedule" sheetId="3" r:id="rId4"/>
    <sheet name="Products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K37" i="1" l="1"/>
  <c r="BJ37" i="1"/>
  <c r="BK15" i="1" l="1"/>
  <c r="BK19" i="1"/>
  <c r="BK22" i="1"/>
  <c r="BH8" i="1"/>
  <c r="BI8" i="1" s="1"/>
  <c r="BJ8" i="1" s="1"/>
  <c r="BK8" i="1" s="1"/>
  <c r="BH9" i="1"/>
  <c r="BH10" i="1"/>
  <c r="BI10" i="1" s="1"/>
  <c r="BJ10" i="1" s="1"/>
  <c r="BK10" i="1" s="1"/>
  <c r="BH11" i="1"/>
  <c r="BI11" i="1" s="1"/>
  <c r="BJ11" i="1" s="1"/>
  <c r="BK11" i="1" s="1"/>
  <c r="BH12" i="1"/>
  <c r="BI12" i="1" s="1"/>
  <c r="BJ12" i="1" s="1"/>
  <c r="BK12" i="1" s="1"/>
  <c r="BH13" i="1"/>
  <c r="BI13" i="1" s="1"/>
  <c r="BJ13" i="1" s="1"/>
  <c r="BK13" i="1" s="1"/>
  <c r="BH15" i="1"/>
  <c r="BI15" i="1" s="1"/>
  <c r="BJ15" i="1" s="1"/>
  <c r="BH17" i="1"/>
  <c r="BI17" i="1" s="1"/>
  <c r="BJ17" i="1" s="1"/>
  <c r="BK17" i="1" s="1"/>
  <c r="BH18" i="1"/>
  <c r="BI18" i="1" s="1"/>
  <c r="BJ18" i="1" s="1"/>
  <c r="BK18" i="1" s="1"/>
  <c r="BH19" i="1"/>
  <c r="BH22" i="1"/>
  <c r="BI22" i="1" s="1"/>
  <c r="BJ22" i="1" s="1"/>
  <c r="BH5" i="1"/>
  <c r="BH6" i="1"/>
  <c r="BI6" i="1" s="1"/>
  <c r="BJ6" i="1" s="1"/>
  <c r="BK6" i="1" s="1"/>
  <c r="BH4" i="1"/>
  <c r="BI4" i="1" s="1"/>
  <c r="BJ4" i="1" s="1"/>
  <c r="BK4" i="1" s="1"/>
  <c r="BI19" i="1"/>
  <c r="BJ19" i="1" s="1"/>
  <c r="BK36" i="1"/>
  <c r="BJ36" i="1"/>
  <c r="BI36" i="1"/>
  <c r="BH36" i="1"/>
  <c r="BG4" i="1"/>
  <c r="BG5" i="1"/>
  <c r="BI5" i="1"/>
  <c r="BJ5" i="1" s="1"/>
  <c r="BK5" i="1" s="1"/>
  <c r="BG6" i="1"/>
  <c r="BG8" i="1"/>
  <c r="BG9" i="1"/>
  <c r="BI9" i="1"/>
  <c r="BJ9" i="1" s="1"/>
  <c r="BK9" i="1" s="1"/>
  <c r="BG10" i="1"/>
  <c r="BG11" i="1"/>
  <c r="BG12" i="1"/>
  <c r="BG13" i="1"/>
  <c r="BG15" i="1"/>
  <c r="BG17" i="1"/>
  <c r="BG18" i="1"/>
  <c r="BG19" i="1"/>
  <c r="BG22" i="1"/>
  <c r="BG36" i="1"/>
  <c r="C36" i="1" l="1"/>
  <c r="C37" i="1" l="1"/>
  <c r="H10" i="3" l="1"/>
  <c r="H9" i="3"/>
  <c r="BL36" i="1" l="1"/>
  <c r="BL37" i="1" l="1"/>
  <c r="BL12" i="1" l="1"/>
  <c r="C17" i="5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3" i="3"/>
  <c r="C27" i="2"/>
  <c r="C43" i="2"/>
  <c r="C52" i="2"/>
  <c r="C72" i="2"/>
  <c r="C68" i="2"/>
  <c r="C57" i="2"/>
  <c r="C60" i="2"/>
  <c r="C63" i="2"/>
  <c r="C17" i="1"/>
  <c r="C19" i="2"/>
  <c r="C10" i="2"/>
  <c r="D46" i="3"/>
  <c r="BL10" i="1" l="1"/>
  <c r="BL8" i="1"/>
  <c r="BL17" i="1"/>
  <c r="BL11" i="1"/>
  <c r="BL9" i="1"/>
  <c r="BL4" i="1"/>
  <c r="BL13" i="1"/>
  <c r="BL22" i="1"/>
  <c r="BL5" i="1"/>
  <c r="BL6" i="1"/>
  <c r="BL15" i="1"/>
  <c r="F46" i="3"/>
  <c r="C73" i="2"/>
  <c r="X7" i="1" l="1"/>
  <c r="AF7" i="1"/>
  <c r="AN7" i="1"/>
  <c r="AV7" i="1"/>
  <c r="BD7" i="1"/>
  <c r="AI7" i="1"/>
  <c r="AR7" i="1"/>
  <c r="Y7" i="1"/>
  <c r="AG7" i="1"/>
  <c r="AO7" i="1"/>
  <c r="AW7" i="1"/>
  <c r="BE7" i="1"/>
  <c r="Z7" i="1"/>
  <c r="AH7" i="1"/>
  <c r="AP7" i="1"/>
  <c r="AX7" i="1"/>
  <c r="T7" i="1"/>
  <c r="AA7" i="1"/>
  <c r="AQ7" i="1"/>
  <c r="AY7" i="1"/>
  <c r="AJ7" i="1"/>
  <c r="U7" i="1"/>
  <c r="AC7" i="1"/>
  <c r="AK7" i="1"/>
  <c r="AS7" i="1"/>
  <c r="BA7" i="1"/>
  <c r="V7" i="1"/>
  <c r="AD7" i="1"/>
  <c r="AL7" i="1"/>
  <c r="AT7" i="1"/>
  <c r="BB7" i="1"/>
  <c r="W7" i="1"/>
  <c r="AE7" i="1"/>
  <c r="AM7" i="1"/>
  <c r="AU7" i="1"/>
  <c r="BC7" i="1"/>
  <c r="AB7" i="1"/>
  <c r="AZ7" i="1"/>
  <c r="G7" i="1"/>
  <c r="D7" i="1"/>
  <c r="E7" i="1"/>
  <c r="F7" i="1"/>
  <c r="O7" i="1"/>
  <c r="N7" i="1"/>
  <c r="M7" i="1"/>
  <c r="L7" i="1"/>
  <c r="P7" i="1"/>
  <c r="S7" i="1"/>
  <c r="Q7" i="1"/>
  <c r="R7" i="1"/>
  <c r="H7" i="1"/>
  <c r="K7" i="1"/>
  <c r="J7" i="1"/>
  <c r="I7" i="1"/>
  <c r="BH7" i="1" l="1"/>
  <c r="BI7" i="1" s="1"/>
  <c r="BG7" i="1"/>
  <c r="G4" i="5"/>
  <c r="F4" i="5"/>
  <c r="D4" i="5"/>
  <c r="BJ7" i="1" l="1"/>
  <c r="BK7" i="1" s="1"/>
  <c r="C19" i="1"/>
  <c r="C18" i="1"/>
  <c r="BL18" i="1" l="1"/>
  <c r="BL19" i="1"/>
  <c r="H13" i="4"/>
  <c r="E13" i="4"/>
  <c r="I13" i="4" s="1"/>
  <c r="F13" i="4"/>
  <c r="J13" i="4" s="1"/>
  <c r="C10" i="5"/>
  <c r="C11" i="5"/>
  <c r="C21" i="5"/>
  <c r="C20" i="5"/>
  <c r="C19" i="5"/>
  <c r="C18" i="5"/>
  <c r="C14" i="5"/>
  <c r="C13" i="5"/>
  <c r="C12" i="5"/>
  <c r="C9" i="5"/>
  <c r="C8" i="5"/>
  <c r="C7" i="5"/>
  <c r="C6" i="5"/>
  <c r="C5" i="5"/>
  <c r="C4" i="5"/>
  <c r="H4" i="4"/>
  <c r="H5" i="4"/>
  <c r="H6" i="4"/>
  <c r="H7" i="4"/>
  <c r="H8" i="4"/>
  <c r="H9" i="4"/>
  <c r="H10" i="4"/>
  <c r="H11" i="4"/>
  <c r="H12" i="4"/>
  <c r="H3" i="4"/>
  <c r="Z32" i="1" l="1"/>
  <c r="AH32" i="1"/>
  <c r="AP32" i="1"/>
  <c r="AX32" i="1"/>
  <c r="AA32" i="1"/>
  <c r="AI32" i="1"/>
  <c r="AQ32" i="1"/>
  <c r="AY32" i="1"/>
  <c r="AB32" i="1"/>
  <c r="AJ32" i="1"/>
  <c r="AR32" i="1"/>
  <c r="AZ32" i="1"/>
  <c r="T32" i="1"/>
  <c r="Y32" i="1"/>
  <c r="AW32" i="1"/>
  <c r="U32" i="1"/>
  <c r="AC32" i="1"/>
  <c r="AK32" i="1"/>
  <c r="AS32" i="1"/>
  <c r="BA32" i="1"/>
  <c r="W32" i="1"/>
  <c r="AM32" i="1"/>
  <c r="BC32" i="1"/>
  <c r="X32" i="1"/>
  <c r="AN32" i="1"/>
  <c r="AV32" i="1"/>
  <c r="AG32" i="1"/>
  <c r="BE32" i="1"/>
  <c r="V32" i="1"/>
  <c r="AD32" i="1"/>
  <c r="AL32" i="1"/>
  <c r="AT32" i="1"/>
  <c r="BB32" i="1"/>
  <c r="AE32" i="1"/>
  <c r="AU32" i="1"/>
  <c r="AF32" i="1"/>
  <c r="BD32" i="1"/>
  <c r="AO32" i="1"/>
  <c r="G15" i="5"/>
  <c r="G16" i="5"/>
  <c r="F15" i="5"/>
  <c r="J32" i="1"/>
  <c r="I32" i="1"/>
  <c r="K32" i="1"/>
  <c r="L32" i="1"/>
  <c r="Q32" i="1"/>
  <c r="M32" i="1"/>
  <c r="N32" i="1"/>
  <c r="O32" i="1"/>
  <c r="P32" i="1"/>
  <c r="H32" i="1"/>
  <c r="S32" i="1"/>
  <c r="R32" i="1"/>
  <c r="H16" i="5"/>
  <c r="H3" i="5" s="1"/>
  <c r="BL7" i="1"/>
  <c r="G32" i="1"/>
  <c r="F32" i="1"/>
  <c r="E32" i="1"/>
  <c r="D32" i="1"/>
  <c r="E3" i="5"/>
  <c r="I3" i="5"/>
  <c r="H14" i="4"/>
  <c r="E8" i="4"/>
  <c r="I8" i="4" s="1"/>
  <c r="F8" i="4"/>
  <c r="J8" i="4" s="1"/>
  <c r="E9" i="4"/>
  <c r="I9" i="4" s="1"/>
  <c r="F9" i="4"/>
  <c r="J9" i="4" s="1"/>
  <c r="E10" i="4"/>
  <c r="I10" i="4" s="1"/>
  <c r="F10" i="4"/>
  <c r="J10" i="4" s="1"/>
  <c r="E11" i="4"/>
  <c r="I11" i="4" s="1"/>
  <c r="F11" i="4"/>
  <c r="J11" i="4" s="1"/>
  <c r="E12" i="4"/>
  <c r="I12" i="4" s="1"/>
  <c r="F12" i="4"/>
  <c r="J12" i="4" s="1"/>
  <c r="E7" i="4"/>
  <c r="I7" i="4" s="1"/>
  <c r="F7" i="4"/>
  <c r="J7" i="4" s="1"/>
  <c r="W28" i="1" l="1"/>
  <c r="AE28" i="1"/>
  <c r="AM28" i="1"/>
  <c r="AU28" i="1"/>
  <c r="BC28" i="1"/>
  <c r="X28" i="1"/>
  <c r="AF28" i="1"/>
  <c r="AN28" i="1"/>
  <c r="AV28" i="1"/>
  <c r="BD28" i="1"/>
  <c r="T28" i="1"/>
  <c r="Y28" i="1"/>
  <c r="AG28" i="1"/>
  <c r="AO28" i="1"/>
  <c r="AW28" i="1"/>
  <c r="BE28" i="1"/>
  <c r="AL28" i="1"/>
  <c r="Z28" i="1"/>
  <c r="AH28" i="1"/>
  <c r="AP28" i="1"/>
  <c r="AX28" i="1"/>
  <c r="AB28" i="1"/>
  <c r="AR28" i="1"/>
  <c r="AK28" i="1"/>
  <c r="BA28" i="1"/>
  <c r="V28" i="1"/>
  <c r="AT28" i="1"/>
  <c r="AA28" i="1"/>
  <c r="AI28" i="1"/>
  <c r="AQ28" i="1"/>
  <c r="AY28" i="1"/>
  <c r="AJ28" i="1"/>
  <c r="AZ28" i="1"/>
  <c r="U28" i="1"/>
  <c r="AC28" i="1"/>
  <c r="AS28" i="1"/>
  <c r="AD28" i="1"/>
  <c r="BB28" i="1"/>
  <c r="AB27" i="1"/>
  <c r="AJ27" i="1"/>
  <c r="AR27" i="1"/>
  <c r="AZ27" i="1"/>
  <c r="T27" i="1"/>
  <c r="U27" i="1"/>
  <c r="AC27" i="1"/>
  <c r="AK27" i="1"/>
  <c r="AS27" i="1"/>
  <c r="BA27" i="1"/>
  <c r="V27" i="1"/>
  <c r="AD27" i="1"/>
  <c r="AL27" i="1"/>
  <c r="AT27" i="1"/>
  <c r="BB27" i="1"/>
  <c r="AI27" i="1"/>
  <c r="W27" i="1"/>
  <c r="AE27" i="1"/>
  <c r="AM27" i="1"/>
  <c r="AU27" i="1"/>
  <c r="BC27" i="1"/>
  <c r="AO27" i="1"/>
  <c r="AX27" i="1"/>
  <c r="AA27" i="1"/>
  <c r="AY27" i="1"/>
  <c r="X27" i="1"/>
  <c r="AF27" i="1"/>
  <c r="AN27" i="1"/>
  <c r="AV27" i="1"/>
  <c r="BD27" i="1"/>
  <c r="Y27" i="1"/>
  <c r="AG27" i="1"/>
  <c r="AW27" i="1"/>
  <c r="BE27" i="1"/>
  <c r="Z27" i="1"/>
  <c r="AH27" i="1"/>
  <c r="AP27" i="1"/>
  <c r="AQ27" i="1"/>
  <c r="BH32" i="1"/>
  <c r="W29" i="1"/>
  <c r="AE29" i="1"/>
  <c r="AM29" i="1"/>
  <c r="AU29" i="1"/>
  <c r="BC29" i="1"/>
  <c r="X29" i="1"/>
  <c r="AF29" i="1"/>
  <c r="AN29" i="1"/>
  <c r="AV29" i="1"/>
  <c r="BD29" i="1"/>
  <c r="Y29" i="1"/>
  <c r="AG29" i="1"/>
  <c r="AO29" i="1"/>
  <c r="AW29" i="1"/>
  <c r="BE29" i="1"/>
  <c r="T29" i="1"/>
  <c r="Z29" i="1"/>
  <c r="AH29" i="1"/>
  <c r="AP29" i="1"/>
  <c r="AX29" i="1"/>
  <c r="AA29" i="1"/>
  <c r="AI29" i="1"/>
  <c r="AQ29" i="1"/>
  <c r="AY29" i="1"/>
  <c r="AB29" i="1"/>
  <c r="AJ29" i="1"/>
  <c r="AR29" i="1"/>
  <c r="AZ29" i="1"/>
  <c r="U29" i="1"/>
  <c r="AC29" i="1"/>
  <c r="AK29" i="1"/>
  <c r="AS29" i="1"/>
  <c r="BA29" i="1"/>
  <c r="V29" i="1"/>
  <c r="AD29" i="1"/>
  <c r="AL29" i="1"/>
  <c r="AT29" i="1"/>
  <c r="BB29" i="1"/>
  <c r="Y26" i="1"/>
  <c r="AG26" i="1"/>
  <c r="AO26" i="1"/>
  <c r="AW26" i="1"/>
  <c r="BE26" i="1"/>
  <c r="Z26" i="1"/>
  <c r="AH26" i="1"/>
  <c r="AP26" i="1"/>
  <c r="AX26" i="1"/>
  <c r="AB26" i="1"/>
  <c r="AR26" i="1"/>
  <c r="AC26" i="1"/>
  <c r="AS26" i="1"/>
  <c r="AD26" i="1"/>
  <c r="AL26" i="1"/>
  <c r="BB26" i="1"/>
  <c r="T26" i="1"/>
  <c r="W26" i="1"/>
  <c r="AM26" i="1"/>
  <c r="BC26" i="1"/>
  <c r="AF26" i="1"/>
  <c r="AN26" i="1"/>
  <c r="BD26" i="1"/>
  <c r="AA26" i="1"/>
  <c r="AI26" i="1"/>
  <c r="AQ26" i="1"/>
  <c r="AY26" i="1"/>
  <c r="AJ26" i="1"/>
  <c r="AZ26" i="1"/>
  <c r="U26" i="1"/>
  <c r="AK26" i="1"/>
  <c r="BA26" i="1"/>
  <c r="V26" i="1"/>
  <c r="AT26" i="1"/>
  <c r="AE26" i="1"/>
  <c r="AU26" i="1"/>
  <c r="X26" i="1"/>
  <c r="AV26" i="1"/>
  <c r="U25" i="1"/>
  <c r="AC25" i="1"/>
  <c r="AK25" i="1"/>
  <c r="AS25" i="1"/>
  <c r="BA25" i="1"/>
  <c r="V25" i="1"/>
  <c r="AD25" i="1"/>
  <c r="AL25" i="1"/>
  <c r="AT25" i="1"/>
  <c r="BB25" i="1"/>
  <c r="W25" i="1"/>
  <c r="AE25" i="1"/>
  <c r="AM25" i="1"/>
  <c r="AU25" i="1"/>
  <c r="BC25" i="1"/>
  <c r="X25" i="1"/>
  <c r="AF25" i="1"/>
  <c r="AN25" i="1"/>
  <c r="AV25" i="1"/>
  <c r="BD25" i="1"/>
  <c r="AJ25" i="1"/>
  <c r="AZ25" i="1"/>
  <c r="Y25" i="1"/>
  <c r="AG25" i="1"/>
  <c r="AO25" i="1"/>
  <c r="AW25" i="1"/>
  <c r="BE25" i="1"/>
  <c r="Z25" i="1"/>
  <c r="AH25" i="1"/>
  <c r="AP25" i="1"/>
  <c r="AX25" i="1"/>
  <c r="AA25" i="1"/>
  <c r="AI25" i="1"/>
  <c r="AQ25" i="1"/>
  <c r="AY25" i="1"/>
  <c r="T25" i="1"/>
  <c r="AB25" i="1"/>
  <c r="AR25" i="1"/>
  <c r="W31" i="1"/>
  <c r="AE31" i="1"/>
  <c r="AM31" i="1"/>
  <c r="AU31" i="1"/>
  <c r="BC31" i="1"/>
  <c r="AT31" i="1"/>
  <c r="X31" i="1"/>
  <c r="AF31" i="1"/>
  <c r="AN31" i="1"/>
  <c r="AV31" i="1"/>
  <c r="BD31" i="1"/>
  <c r="AC31" i="1"/>
  <c r="V31" i="1"/>
  <c r="Y31" i="1"/>
  <c r="AG31" i="1"/>
  <c r="AO31" i="1"/>
  <c r="AW31" i="1"/>
  <c r="BE31" i="1"/>
  <c r="BA31" i="1"/>
  <c r="AD31" i="1"/>
  <c r="Z31" i="1"/>
  <c r="AH31" i="1"/>
  <c r="AP31" i="1"/>
  <c r="AX31" i="1"/>
  <c r="U31" i="1"/>
  <c r="BB31" i="1"/>
  <c r="AA31" i="1"/>
  <c r="AI31" i="1"/>
  <c r="AQ31" i="1"/>
  <c r="AY31" i="1"/>
  <c r="AS31" i="1"/>
  <c r="AL31" i="1"/>
  <c r="AB31" i="1"/>
  <c r="AJ31" i="1"/>
  <c r="AR31" i="1"/>
  <c r="AZ31" i="1"/>
  <c r="T31" i="1"/>
  <c r="AK31" i="1"/>
  <c r="BG32" i="1"/>
  <c r="BI32" i="1"/>
  <c r="BJ32" i="1" s="1"/>
  <c r="BK32" i="1" s="1"/>
  <c r="D25" i="1"/>
  <c r="F25" i="1"/>
  <c r="G25" i="1"/>
  <c r="E25" i="1"/>
  <c r="H25" i="1"/>
  <c r="D26" i="1"/>
  <c r="J27" i="1"/>
  <c r="K27" i="1"/>
  <c r="L27" i="1"/>
  <c r="M27" i="1"/>
  <c r="N27" i="1"/>
  <c r="O27" i="1"/>
  <c r="I27" i="1"/>
  <c r="P27" i="1"/>
  <c r="Q27" i="1"/>
  <c r="R27" i="1"/>
  <c r="H27" i="1"/>
  <c r="S27" i="1"/>
  <c r="J26" i="1"/>
  <c r="K26" i="1"/>
  <c r="L26" i="1"/>
  <c r="M26" i="1"/>
  <c r="Q26" i="1"/>
  <c r="N26" i="1"/>
  <c r="O26" i="1"/>
  <c r="P26" i="1"/>
  <c r="I26" i="1"/>
  <c r="F26" i="1"/>
  <c r="R26" i="1"/>
  <c r="S26" i="1"/>
  <c r="H26" i="1"/>
  <c r="J29" i="1"/>
  <c r="K29" i="1"/>
  <c r="L29" i="1"/>
  <c r="Q29" i="1"/>
  <c r="M29" i="1"/>
  <c r="I29" i="1"/>
  <c r="N29" i="1"/>
  <c r="O29" i="1"/>
  <c r="P29" i="1"/>
  <c r="R29" i="1"/>
  <c r="S29" i="1"/>
  <c r="H29" i="1"/>
  <c r="J25" i="1"/>
  <c r="K25" i="1"/>
  <c r="L25" i="1"/>
  <c r="Q25" i="1"/>
  <c r="M25" i="1"/>
  <c r="N25" i="1"/>
  <c r="O25" i="1"/>
  <c r="P25" i="1"/>
  <c r="I25" i="1"/>
  <c r="R25" i="1"/>
  <c r="S25" i="1"/>
  <c r="J31" i="1"/>
  <c r="K31" i="1"/>
  <c r="I31" i="1"/>
  <c r="L31" i="1"/>
  <c r="M31" i="1"/>
  <c r="Q31" i="1"/>
  <c r="N31" i="1"/>
  <c r="O31" i="1"/>
  <c r="P31" i="1"/>
  <c r="S31" i="1"/>
  <c r="H31" i="1"/>
  <c r="R31" i="1"/>
  <c r="J28" i="1"/>
  <c r="K28" i="1"/>
  <c r="L28" i="1"/>
  <c r="Q28" i="1"/>
  <c r="M28" i="1"/>
  <c r="N28" i="1"/>
  <c r="I28" i="1"/>
  <c r="O28" i="1"/>
  <c r="P28" i="1"/>
  <c r="H28" i="1"/>
  <c r="R28" i="1"/>
  <c r="S28" i="1"/>
  <c r="C15" i="5"/>
  <c r="F3" i="5"/>
  <c r="C16" i="5"/>
  <c r="G3" i="5"/>
  <c r="C32" i="1"/>
  <c r="D28" i="1"/>
  <c r="G28" i="1"/>
  <c r="E28" i="1"/>
  <c r="F28" i="1"/>
  <c r="G27" i="1"/>
  <c r="F27" i="1"/>
  <c r="E27" i="1"/>
  <c r="D27" i="1"/>
  <c r="E26" i="1"/>
  <c r="G26" i="1"/>
  <c r="G31" i="1"/>
  <c r="F31" i="1"/>
  <c r="E31" i="1"/>
  <c r="D31" i="1"/>
  <c r="G29" i="1"/>
  <c r="F29" i="1"/>
  <c r="E29" i="1"/>
  <c r="D29" i="1"/>
  <c r="F5" i="4"/>
  <c r="J5" i="4" s="1"/>
  <c r="F6" i="4"/>
  <c r="J6" i="4" s="1"/>
  <c r="E5" i="4"/>
  <c r="E6" i="4"/>
  <c r="I6" i="4" s="1"/>
  <c r="F4" i="4"/>
  <c r="J4" i="4" s="1"/>
  <c r="F3" i="4"/>
  <c r="J3" i="4" s="1"/>
  <c r="E4" i="4"/>
  <c r="I4" i="4" s="1"/>
  <c r="E3" i="4"/>
  <c r="I3" i="4" s="1"/>
  <c r="BH27" i="1" l="1"/>
  <c r="BH28" i="1"/>
  <c r="BH26" i="1"/>
  <c r="BH29" i="1"/>
  <c r="BH25" i="1"/>
  <c r="BI25" i="1" s="1"/>
  <c r="BJ25" i="1" s="1"/>
  <c r="BK25" i="1" s="1"/>
  <c r="BH31" i="1"/>
  <c r="BI31" i="1" s="1"/>
  <c r="BJ31" i="1" s="1"/>
  <c r="BK31" i="1" s="1"/>
  <c r="V24" i="1"/>
  <c r="AD24" i="1"/>
  <c r="AL24" i="1"/>
  <c r="AT24" i="1"/>
  <c r="BB24" i="1"/>
  <c r="W24" i="1"/>
  <c r="AE24" i="1"/>
  <c r="AM24" i="1"/>
  <c r="AU24" i="1"/>
  <c r="BC24" i="1"/>
  <c r="AG24" i="1"/>
  <c r="AW24" i="1"/>
  <c r="U24" i="1"/>
  <c r="AS24" i="1"/>
  <c r="X24" i="1"/>
  <c r="AF24" i="1"/>
  <c r="AN24" i="1"/>
  <c r="AV24" i="1"/>
  <c r="BD24" i="1"/>
  <c r="Y24" i="1"/>
  <c r="AO24" i="1"/>
  <c r="BE24" i="1"/>
  <c r="AK24" i="1"/>
  <c r="BA24" i="1"/>
  <c r="Z24" i="1"/>
  <c r="AH24" i="1"/>
  <c r="AP24" i="1"/>
  <c r="AX24" i="1"/>
  <c r="T24" i="1"/>
  <c r="AR24" i="1"/>
  <c r="AC24" i="1"/>
  <c r="AA24" i="1"/>
  <c r="AI24" i="1"/>
  <c r="AQ24" i="1"/>
  <c r="AY24" i="1"/>
  <c r="AB24" i="1"/>
  <c r="AJ24" i="1"/>
  <c r="AZ24" i="1"/>
  <c r="BG27" i="1"/>
  <c r="BG28" i="1"/>
  <c r="BI28" i="1"/>
  <c r="BJ28" i="1" s="1"/>
  <c r="BK28" i="1" s="1"/>
  <c r="BG25" i="1"/>
  <c r="BG31" i="1"/>
  <c r="BG26" i="1"/>
  <c r="BG29" i="1"/>
  <c r="BI26" i="1"/>
  <c r="BJ26" i="1" s="1"/>
  <c r="BK26" i="1" s="1"/>
  <c r="BI29" i="1"/>
  <c r="BJ29" i="1" s="1"/>
  <c r="BK29" i="1" s="1"/>
  <c r="I5" i="4"/>
  <c r="H30" i="1" s="1"/>
  <c r="H16" i="1"/>
  <c r="P16" i="1"/>
  <c r="F16" i="1"/>
  <c r="I16" i="1"/>
  <c r="Q16" i="1"/>
  <c r="N16" i="1"/>
  <c r="J16" i="1"/>
  <c r="R16" i="1"/>
  <c r="L16" i="1"/>
  <c r="O16" i="1"/>
  <c r="K16" i="1"/>
  <c r="S16" i="1"/>
  <c r="G16" i="1"/>
  <c r="D16" i="1"/>
  <c r="E16" i="1"/>
  <c r="M16" i="1"/>
  <c r="F24" i="1"/>
  <c r="G24" i="1"/>
  <c r="D24" i="1"/>
  <c r="E24" i="1"/>
  <c r="H24" i="1"/>
  <c r="BL32" i="1"/>
  <c r="J24" i="1"/>
  <c r="I24" i="1"/>
  <c r="K24" i="1"/>
  <c r="L24" i="1"/>
  <c r="M24" i="1"/>
  <c r="Q24" i="1"/>
  <c r="N24" i="1"/>
  <c r="O24" i="1"/>
  <c r="P24" i="1"/>
  <c r="R24" i="1"/>
  <c r="S24" i="1"/>
  <c r="J14" i="4"/>
  <c r="C25" i="1"/>
  <c r="C26" i="1"/>
  <c r="C27" i="1"/>
  <c r="C28" i="1"/>
  <c r="C29" i="1"/>
  <c r="C31" i="1"/>
  <c r="C33" i="1"/>
  <c r="C4" i="1"/>
  <c r="C5" i="1"/>
  <c r="C6" i="1"/>
  <c r="C7" i="1"/>
  <c r="C8" i="1"/>
  <c r="C9" i="1"/>
  <c r="C10" i="1"/>
  <c r="C11" i="1"/>
  <c r="C12" i="1"/>
  <c r="C13" i="1"/>
  <c r="C15" i="1"/>
  <c r="C22" i="1"/>
  <c r="K30" i="1" l="1"/>
  <c r="K23" i="1" s="1"/>
  <c r="K14" i="1" s="1"/>
  <c r="I14" i="4"/>
  <c r="BH16" i="1"/>
  <c r="AA30" i="1"/>
  <c r="AA23" i="1" s="1"/>
  <c r="AA14" i="1" s="1"/>
  <c r="AA3" i="1" s="1"/>
  <c r="AA34" i="1" s="1"/>
  <c r="AI30" i="1"/>
  <c r="AI23" i="1" s="1"/>
  <c r="AQ30" i="1"/>
  <c r="AQ23" i="1" s="1"/>
  <c r="AQ14" i="1" s="1"/>
  <c r="AQ3" i="1" s="1"/>
  <c r="AQ34" i="1" s="1"/>
  <c r="AY30" i="1"/>
  <c r="AY23" i="1" s="1"/>
  <c r="AY14" i="1" s="1"/>
  <c r="AR30" i="1"/>
  <c r="AR23" i="1" s="1"/>
  <c r="AE30" i="1"/>
  <c r="AE23" i="1" s="1"/>
  <c r="AE14" i="1" s="1"/>
  <c r="AE3" i="1" s="1"/>
  <c r="AE34" i="1" s="1"/>
  <c r="BC30" i="1"/>
  <c r="BC23" i="1" s="1"/>
  <c r="BC14" i="1" s="1"/>
  <c r="AX30" i="1"/>
  <c r="AX23" i="1" s="1"/>
  <c r="AX14" i="1" s="1"/>
  <c r="AB30" i="1"/>
  <c r="AB23" i="1" s="1"/>
  <c r="AJ30" i="1"/>
  <c r="AJ23" i="1" s="1"/>
  <c r="AZ30" i="1"/>
  <c r="AZ23" i="1" s="1"/>
  <c r="AZ14" i="1" s="1"/>
  <c r="U30" i="1"/>
  <c r="U23" i="1" s="1"/>
  <c r="U14" i="1" s="1"/>
  <c r="U3" i="1" s="1"/>
  <c r="U34" i="1" s="1"/>
  <c r="AC30" i="1"/>
  <c r="AC23" i="1" s="1"/>
  <c r="AC14" i="1" s="1"/>
  <c r="AC3" i="1" s="1"/>
  <c r="AC34" i="1" s="1"/>
  <c r="AK30" i="1"/>
  <c r="AK23" i="1" s="1"/>
  <c r="AK14" i="1" s="1"/>
  <c r="AK3" i="1" s="1"/>
  <c r="AK34" i="1" s="1"/>
  <c r="AS30" i="1"/>
  <c r="AS23" i="1" s="1"/>
  <c r="BA30" i="1"/>
  <c r="BA23" i="1" s="1"/>
  <c r="BA14" i="1" s="1"/>
  <c r="AT30" i="1"/>
  <c r="AT23" i="1" s="1"/>
  <c r="AM30" i="1"/>
  <c r="AM23" i="1" s="1"/>
  <c r="AP30" i="1"/>
  <c r="AP23" i="1" s="1"/>
  <c r="AP14" i="1" s="1"/>
  <c r="AP3" i="1" s="1"/>
  <c r="AP34" i="1" s="1"/>
  <c r="V30" i="1"/>
  <c r="V23" i="1" s="1"/>
  <c r="V14" i="1" s="1"/>
  <c r="V3" i="1" s="1"/>
  <c r="V34" i="1" s="1"/>
  <c r="AD30" i="1"/>
  <c r="AD23" i="1" s="1"/>
  <c r="AL30" i="1"/>
  <c r="AL23" i="1" s="1"/>
  <c r="AL14" i="1" s="1"/>
  <c r="AL3" i="1" s="1"/>
  <c r="AL34" i="1" s="1"/>
  <c r="BB30" i="1"/>
  <c r="BB23" i="1" s="1"/>
  <c r="BB14" i="1" s="1"/>
  <c r="W30" i="1"/>
  <c r="W23" i="1" s="1"/>
  <c r="W14" i="1" s="1"/>
  <c r="W3" i="1" s="1"/>
  <c r="W34" i="1" s="1"/>
  <c r="AU30" i="1"/>
  <c r="AU23" i="1" s="1"/>
  <c r="AU14" i="1" s="1"/>
  <c r="AU3" i="1" s="1"/>
  <c r="AU34" i="1" s="1"/>
  <c r="X30" i="1"/>
  <c r="X23" i="1" s="1"/>
  <c r="AF30" i="1"/>
  <c r="AF23" i="1" s="1"/>
  <c r="AN30" i="1"/>
  <c r="AN23" i="1" s="1"/>
  <c r="AN14" i="1" s="1"/>
  <c r="AN3" i="1" s="1"/>
  <c r="AN34" i="1" s="1"/>
  <c r="AV30" i="1"/>
  <c r="AV23" i="1" s="1"/>
  <c r="AV14" i="1" s="1"/>
  <c r="AV3" i="1" s="1"/>
  <c r="BD30" i="1"/>
  <c r="BD23" i="1" s="1"/>
  <c r="BD14" i="1" s="1"/>
  <c r="Z30" i="1"/>
  <c r="Z23" i="1" s="1"/>
  <c r="Z14" i="1" s="1"/>
  <c r="Z3" i="1" s="1"/>
  <c r="Z34" i="1" s="1"/>
  <c r="AH30" i="1"/>
  <c r="AH23" i="1" s="1"/>
  <c r="Y30" i="1"/>
  <c r="Y23" i="1" s="1"/>
  <c r="AG30" i="1"/>
  <c r="AG23" i="1" s="1"/>
  <c r="AG14" i="1" s="1"/>
  <c r="AG3" i="1" s="1"/>
  <c r="AG34" i="1" s="1"/>
  <c r="AO30" i="1"/>
  <c r="AO23" i="1" s="1"/>
  <c r="AO14" i="1" s="1"/>
  <c r="AO3" i="1" s="1"/>
  <c r="AO34" i="1" s="1"/>
  <c r="AW30" i="1"/>
  <c r="AW23" i="1" s="1"/>
  <c r="AW14" i="1" s="1"/>
  <c r="AW3" i="1" s="1"/>
  <c r="AW34" i="1" s="1"/>
  <c r="BE30" i="1"/>
  <c r="BE23" i="1" s="1"/>
  <c r="BE14" i="1" s="1"/>
  <c r="BE3" i="1" s="1"/>
  <c r="BE34" i="1" s="1"/>
  <c r="T30" i="1"/>
  <c r="T23" i="1" s="1"/>
  <c r="T14" i="1" s="1"/>
  <c r="T3" i="1" s="1"/>
  <c r="T34" i="1" s="1"/>
  <c r="BH24" i="1"/>
  <c r="BI24" i="1" s="1"/>
  <c r="BG16" i="1"/>
  <c r="BI16" i="1"/>
  <c r="BJ16" i="1" s="1"/>
  <c r="BK16" i="1" s="1"/>
  <c r="BI27" i="1"/>
  <c r="BJ27" i="1" s="1"/>
  <c r="BK27" i="1" s="1"/>
  <c r="BG24" i="1"/>
  <c r="E30" i="1"/>
  <c r="E23" i="1" s="1"/>
  <c r="E14" i="1" s="1"/>
  <c r="O30" i="1"/>
  <c r="O23" i="1" s="1"/>
  <c r="O14" i="1" s="1"/>
  <c r="F30" i="1"/>
  <c r="N30" i="1"/>
  <c r="N23" i="1" s="1"/>
  <c r="N14" i="1" s="1"/>
  <c r="G30" i="1"/>
  <c r="G23" i="1" s="1"/>
  <c r="G14" i="1" s="1"/>
  <c r="S30" i="1"/>
  <c r="S23" i="1" s="1"/>
  <c r="S14" i="1" s="1"/>
  <c r="M30" i="1"/>
  <c r="M23" i="1" s="1"/>
  <c r="M14" i="1" s="1"/>
  <c r="I30" i="1"/>
  <c r="I23" i="1" s="1"/>
  <c r="C16" i="1"/>
  <c r="R30" i="1"/>
  <c r="R23" i="1" s="1"/>
  <c r="R14" i="1" s="1"/>
  <c r="L30" i="1"/>
  <c r="Q30" i="1"/>
  <c r="Q23" i="1" s="1"/>
  <c r="Q14" i="1" s="1"/>
  <c r="J30" i="1"/>
  <c r="J23" i="1" s="1"/>
  <c r="J14" i="1" s="1"/>
  <c r="D30" i="1"/>
  <c r="D23" i="1" s="1"/>
  <c r="P30" i="1"/>
  <c r="BL25" i="1"/>
  <c r="BL26" i="1"/>
  <c r="BL28" i="1"/>
  <c r="BL29" i="1"/>
  <c r="BL31" i="1"/>
  <c r="H23" i="1"/>
  <c r="H14" i="1" s="1"/>
  <c r="C24" i="1"/>
  <c r="BH30" i="1" l="1"/>
  <c r="BI30" i="1" s="1"/>
  <c r="BJ30" i="1" s="1"/>
  <c r="BK30" i="1" s="1"/>
  <c r="K20" i="1"/>
  <c r="AH14" i="1"/>
  <c r="AH3" i="1" s="1"/>
  <c r="AH34" i="1" s="1"/>
  <c r="AV34" i="1"/>
  <c r="K21" i="1"/>
  <c r="X14" i="1"/>
  <c r="X3" i="1" s="1"/>
  <c r="X34" i="1" s="1"/>
  <c r="AM14" i="1"/>
  <c r="AM3" i="1" s="1"/>
  <c r="AM34" i="1" s="1"/>
  <c r="AJ14" i="1"/>
  <c r="AJ3" i="1" s="1"/>
  <c r="AJ34" i="1" s="1"/>
  <c r="AI14" i="1"/>
  <c r="AI3" i="1" s="1"/>
  <c r="AI34" i="1" s="1"/>
  <c r="AT14" i="1"/>
  <c r="AT3" i="1" s="1"/>
  <c r="AT34" i="1" s="1"/>
  <c r="AB14" i="1"/>
  <c r="AB3" i="1" s="1"/>
  <c r="AB34" i="1" s="1"/>
  <c r="AS14" i="1"/>
  <c r="AS3" i="1" s="1"/>
  <c r="AS34" i="1" s="1"/>
  <c r="Y14" i="1"/>
  <c r="Y3" i="1" s="1"/>
  <c r="Y34" i="1" s="1"/>
  <c r="AR14" i="1"/>
  <c r="AR3" i="1" s="1"/>
  <c r="AR34" i="1" s="1"/>
  <c r="AD14" i="1"/>
  <c r="AD3" i="1" s="1"/>
  <c r="AD34" i="1" s="1"/>
  <c r="AF14" i="1"/>
  <c r="AF3" i="1" s="1"/>
  <c r="AF34" i="1" s="1"/>
  <c r="I21" i="1"/>
  <c r="I14" i="1"/>
  <c r="D21" i="1"/>
  <c r="D14" i="1"/>
  <c r="C30" i="1"/>
  <c r="C23" i="1" s="1"/>
  <c r="BG30" i="1"/>
  <c r="BG23" i="1" s="1"/>
  <c r="F23" i="1"/>
  <c r="F14" i="1" s="1"/>
  <c r="BL27" i="1"/>
  <c r="BJ24" i="1"/>
  <c r="BK24" i="1" s="1"/>
  <c r="AY3" i="1"/>
  <c r="AY34" i="1" s="1"/>
  <c r="BA3" i="1"/>
  <c r="BA34" i="1" s="1"/>
  <c r="P23" i="1"/>
  <c r="P14" i="1" s="1"/>
  <c r="L23" i="1"/>
  <c r="BL16" i="1"/>
  <c r="N20" i="1"/>
  <c r="N21" i="1"/>
  <c r="G20" i="1"/>
  <c r="G21" i="1"/>
  <c r="E20" i="1"/>
  <c r="E21" i="1"/>
  <c r="H20" i="1"/>
  <c r="H21" i="1"/>
  <c r="O20" i="1"/>
  <c r="O21" i="1"/>
  <c r="Q20" i="1"/>
  <c r="Q21" i="1"/>
  <c r="R20" i="1"/>
  <c r="R21" i="1"/>
  <c r="J20" i="1"/>
  <c r="J21" i="1"/>
  <c r="M20" i="1"/>
  <c r="M21" i="1"/>
  <c r="S20" i="1"/>
  <c r="S21" i="1"/>
  <c r="I20" i="1"/>
  <c r="D20" i="1"/>
  <c r="K3" i="1" l="1"/>
  <c r="K34" i="1" s="1"/>
  <c r="BH14" i="1"/>
  <c r="F21" i="1"/>
  <c r="L21" i="1"/>
  <c r="L14" i="1"/>
  <c r="BG14" i="1" s="1"/>
  <c r="F20" i="1"/>
  <c r="P21" i="1"/>
  <c r="C21" i="1" s="1"/>
  <c r="BB3" i="1"/>
  <c r="BB34" i="1" s="1"/>
  <c r="BC3" i="1"/>
  <c r="BC34" i="1" s="1"/>
  <c r="AZ3" i="1"/>
  <c r="AZ34" i="1" s="1"/>
  <c r="AX3" i="1"/>
  <c r="AX34" i="1" s="1"/>
  <c r="BD3" i="1"/>
  <c r="BD34" i="1" s="1"/>
  <c r="BL24" i="1"/>
  <c r="BK23" i="1"/>
  <c r="BL30" i="1"/>
  <c r="BJ23" i="1"/>
  <c r="BI23" i="1"/>
  <c r="BH23" i="1"/>
  <c r="L20" i="1"/>
  <c r="P20" i="1"/>
  <c r="BH20" i="1" s="1"/>
  <c r="I3" i="1"/>
  <c r="I34" i="1" s="1"/>
  <c r="G3" i="1"/>
  <c r="G34" i="1" s="1"/>
  <c r="M3" i="1"/>
  <c r="M34" i="1" s="1"/>
  <c r="H3" i="1"/>
  <c r="H34" i="1" s="1"/>
  <c r="Q3" i="1"/>
  <c r="Q34" i="1" s="1"/>
  <c r="O3" i="1"/>
  <c r="O34" i="1" s="1"/>
  <c r="N3" i="1"/>
  <c r="N34" i="1" s="1"/>
  <c r="J3" i="1"/>
  <c r="J34" i="1" s="1"/>
  <c r="R3" i="1"/>
  <c r="R34" i="1" s="1"/>
  <c r="S3" i="1"/>
  <c r="S34" i="1" s="1"/>
  <c r="E3" i="1"/>
  <c r="E34" i="1" s="1"/>
  <c r="D3" i="1"/>
  <c r="D3" i="5"/>
  <c r="C22" i="5"/>
  <c r="C3" i="5" s="1"/>
  <c r="C42" i="1" s="1"/>
  <c r="C43" i="1" s="1"/>
  <c r="F3" i="1" l="1"/>
  <c r="F34" i="1" s="1"/>
  <c r="BG21" i="1"/>
  <c r="BG20" i="1"/>
  <c r="P3" i="1"/>
  <c r="P34" i="1" s="1"/>
  <c r="BH21" i="1"/>
  <c r="BI21" i="1" s="1"/>
  <c r="BJ21" i="1" s="1"/>
  <c r="BK21" i="1" s="1"/>
  <c r="C14" i="1"/>
  <c r="BL23" i="1"/>
  <c r="L3" i="1"/>
  <c r="L34" i="1" s="1"/>
  <c r="BI20" i="1"/>
  <c r="BJ20" i="1" s="1"/>
  <c r="BI14" i="1"/>
  <c r="C20" i="1"/>
  <c r="D34" i="1"/>
  <c r="D35" i="1" s="1"/>
  <c r="E35" i="1" s="1"/>
  <c r="BG3" i="1" l="1"/>
  <c r="BG34" i="1" s="1"/>
  <c r="BG38" i="1" s="1"/>
  <c r="F35" i="1"/>
  <c r="G35" i="1" s="1"/>
  <c r="H35" i="1" s="1"/>
  <c r="I35" i="1" s="1"/>
  <c r="J35" i="1" s="1"/>
  <c r="K35" i="1" s="1"/>
  <c r="L35" i="1" s="1"/>
  <c r="M35" i="1" s="1"/>
  <c r="N35" i="1" s="1"/>
  <c r="O35" i="1" s="1"/>
  <c r="P35" i="1" s="1"/>
  <c r="Q35" i="1" s="1"/>
  <c r="R35" i="1" s="1"/>
  <c r="S35" i="1" s="1"/>
  <c r="T35" i="1" s="1"/>
  <c r="U35" i="1" s="1"/>
  <c r="V35" i="1" s="1"/>
  <c r="W35" i="1" s="1"/>
  <c r="X35" i="1" s="1"/>
  <c r="Y35" i="1" s="1"/>
  <c r="Z35" i="1" s="1"/>
  <c r="AA35" i="1" s="1"/>
  <c r="AB35" i="1" s="1"/>
  <c r="AC35" i="1" s="1"/>
  <c r="AD35" i="1" s="1"/>
  <c r="AE35" i="1" s="1"/>
  <c r="AF35" i="1" s="1"/>
  <c r="AG35" i="1" s="1"/>
  <c r="AH35" i="1" s="1"/>
  <c r="AI35" i="1" s="1"/>
  <c r="AJ35" i="1" s="1"/>
  <c r="AK35" i="1" s="1"/>
  <c r="AL35" i="1" s="1"/>
  <c r="AM35" i="1" s="1"/>
  <c r="AN35" i="1" s="1"/>
  <c r="AO35" i="1" s="1"/>
  <c r="AP35" i="1" s="1"/>
  <c r="AQ35" i="1" s="1"/>
  <c r="AR35" i="1" s="1"/>
  <c r="AS35" i="1" s="1"/>
  <c r="AT35" i="1" s="1"/>
  <c r="AU35" i="1" s="1"/>
  <c r="AV35" i="1" s="1"/>
  <c r="AW35" i="1" s="1"/>
  <c r="AX35" i="1" s="1"/>
  <c r="AY35" i="1" s="1"/>
  <c r="AZ35" i="1" s="1"/>
  <c r="BA35" i="1" s="1"/>
  <c r="BB35" i="1" s="1"/>
  <c r="BC35" i="1" s="1"/>
  <c r="BD35" i="1" s="1"/>
  <c r="BE35" i="1" s="1"/>
  <c r="BK20" i="1"/>
  <c r="BL20" i="1" s="1"/>
  <c r="C3" i="1"/>
  <c r="BH3" i="1"/>
  <c r="BH34" i="1" s="1"/>
  <c r="BJ14" i="1"/>
  <c r="BK14" i="1" s="1"/>
  <c r="BI3" i="1"/>
  <c r="BI34" i="1" s="1"/>
  <c r="BL21" i="1"/>
  <c r="D38" i="1"/>
  <c r="E38" i="1" s="1"/>
  <c r="F38" i="1" s="1"/>
  <c r="G38" i="1" s="1"/>
  <c r="H38" i="1" s="1"/>
  <c r="I38" i="1" s="1"/>
  <c r="J38" i="1" s="1"/>
  <c r="K38" i="1" s="1"/>
  <c r="L38" i="1" s="1"/>
  <c r="M38" i="1" s="1"/>
  <c r="N38" i="1" s="1"/>
  <c r="O38" i="1" s="1"/>
  <c r="P38" i="1" s="1"/>
  <c r="Q38" i="1" s="1"/>
  <c r="R38" i="1" s="1"/>
  <c r="S38" i="1" s="1"/>
  <c r="T38" i="1" s="1"/>
  <c r="U38" i="1" s="1"/>
  <c r="V38" i="1" s="1"/>
  <c r="W38" i="1" s="1"/>
  <c r="X38" i="1" s="1"/>
  <c r="Y38" i="1" s="1"/>
  <c r="Z38" i="1" s="1"/>
  <c r="AA38" i="1" s="1"/>
  <c r="AB38" i="1" s="1"/>
  <c r="AC38" i="1" s="1"/>
  <c r="AD38" i="1" s="1"/>
  <c r="AE38" i="1" s="1"/>
  <c r="AF38" i="1" s="1"/>
  <c r="AG38" i="1" s="1"/>
  <c r="AH38" i="1" s="1"/>
  <c r="AI38" i="1" s="1"/>
  <c r="AJ38" i="1" s="1"/>
  <c r="AK38" i="1" s="1"/>
  <c r="AL38" i="1" s="1"/>
  <c r="AM38" i="1" s="1"/>
  <c r="AN38" i="1" s="1"/>
  <c r="AO38" i="1" s="1"/>
  <c r="AP38" i="1" s="1"/>
  <c r="AQ38" i="1" s="1"/>
  <c r="AR38" i="1" s="1"/>
  <c r="AS38" i="1" s="1"/>
  <c r="AT38" i="1" s="1"/>
  <c r="AU38" i="1" s="1"/>
  <c r="AV38" i="1" s="1"/>
  <c r="AW38" i="1" s="1"/>
  <c r="AX38" i="1" s="1"/>
  <c r="AY38" i="1" s="1"/>
  <c r="AZ38" i="1" s="1"/>
  <c r="BA38" i="1" s="1"/>
  <c r="BB38" i="1" s="1"/>
  <c r="BC38" i="1" s="1"/>
  <c r="BD38" i="1" s="1"/>
  <c r="BE38" i="1" s="1"/>
  <c r="BH38" i="1" l="1"/>
  <c r="BG35" i="1"/>
  <c r="BH35" i="1" s="1"/>
  <c r="BI35" i="1" s="1"/>
  <c r="BJ3" i="1"/>
  <c r="BJ34" i="1" s="1"/>
  <c r="BL14" i="1"/>
  <c r="BK3" i="1" l="1"/>
  <c r="BL3" i="1" s="1"/>
  <c r="BL34" i="1" s="1"/>
  <c r="BJ35" i="1"/>
  <c r="C38" i="1"/>
  <c r="BK34" i="1" l="1"/>
  <c r="BK35" i="1" s="1"/>
  <c r="BL35" i="1" s="1"/>
  <c r="BL38" i="1" l="1"/>
</calcChain>
</file>

<file path=xl/sharedStrings.xml><?xml version="1.0" encoding="utf-8"?>
<sst xmlns="http://schemas.openxmlformats.org/spreadsheetml/2006/main" count="397" uniqueCount="329">
  <si>
    <t>№</t>
  </si>
  <si>
    <t>1.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</si>
  <si>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</si>
  <si>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</si>
  <si>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</si>
  <si>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</si>
  <si>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</si>
  <si>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</si>
  <si>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</si>
  <si>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</si>
  <si>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</si>
  <si>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</si>
  <si>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</si>
  <si>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</si>
  <si>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1-13</t>
  </si>
  <si>
    <t>1-14</t>
  </si>
  <si>
    <t>1-15</t>
  </si>
  <si>
    <t>1-16</t>
  </si>
  <si>
    <t>1-17</t>
  </si>
  <si>
    <t>2.</t>
  </si>
  <si>
    <t>3.</t>
  </si>
  <si>
    <t>4.</t>
  </si>
  <si>
    <t>5.</t>
  </si>
  <si>
    <t>6.</t>
  </si>
  <si>
    <t>2-1</t>
  </si>
  <si>
    <t>2-2</t>
  </si>
  <si>
    <t>2-3</t>
  </si>
  <si>
    <t>2-4</t>
  </si>
  <si>
    <t>2-5</t>
  </si>
  <si>
    <t>2-6</t>
  </si>
  <si>
    <t>2-7</t>
  </si>
  <si>
    <t>2-8</t>
  </si>
  <si>
    <t>2-9</t>
  </si>
  <si>
    <t>7.</t>
  </si>
  <si>
    <t>5-8</t>
  </si>
  <si>
    <t>25</t>
  </si>
  <si>
    <t>CAPEX -</t>
  </si>
  <si>
    <t>2</t>
  </si>
  <si>
    <t>3-1</t>
  </si>
  <si>
    <t>3-2</t>
  </si>
  <si>
    <t>7-1</t>
  </si>
  <si>
    <t>5-1</t>
  </si>
  <si>
    <t>3-3</t>
  </si>
  <si>
    <t>3-4</t>
  </si>
  <si>
    <t>3-5</t>
  </si>
  <si>
    <t>3-6</t>
  </si>
  <si>
    <t>4-1</t>
  </si>
  <si>
    <t>5-2</t>
  </si>
  <si>
    <t>5-3</t>
  </si>
  <si>
    <t>5-4</t>
  </si>
  <si>
    <t>5-5</t>
  </si>
  <si>
    <t>5-6</t>
  </si>
  <si>
    <t>5-7</t>
  </si>
  <si>
    <t>5-9</t>
  </si>
  <si>
    <t>5-10</t>
  </si>
  <si>
    <t>6-1</t>
  </si>
  <si>
    <t>6-3</t>
  </si>
  <si>
    <t>6-2</t>
  </si>
  <si>
    <t>6-4</t>
  </si>
  <si>
    <t>6-5</t>
  </si>
  <si>
    <t>6-6</t>
  </si>
  <si>
    <t>6-7</t>
  </si>
  <si>
    <t>7-2</t>
  </si>
  <si>
    <t>7-3</t>
  </si>
  <si>
    <t>8-1</t>
  </si>
  <si>
    <t>9-1</t>
  </si>
  <si>
    <t>10-1</t>
  </si>
  <si>
    <t>10-2</t>
  </si>
  <si>
    <t>10-3</t>
  </si>
  <si>
    <t>11-1</t>
  </si>
  <si>
    <t>Машинист самоходного перегружателя</t>
  </si>
  <si>
    <t>1-18</t>
  </si>
  <si>
    <t>1-19</t>
  </si>
  <si>
    <t>2-10</t>
  </si>
  <si>
    <t>11-2</t>
  </si>
  <si>
    <t>4-2</t>
  </si>
  <si>
    <t>0</t>
  </si>
  <si>
    <t>Capital expenditures</t>
  </si>
  <si>
    <t>Name</t>
  </si>
  <si>
    <t>TOTAL</t>
  </si>
  <si>
    <t>1 month.</t>
  </si>
  <si>
    <t>2 month.</t>
  </si>
  <si>
    <t>3 month.</t>
  </si>
  <si>
    <t>4 month.</t>
  </si>
  <si>
    <t>5 month.</t>
  </si>
  <si>
    <t>6 month.</t>
  </si>
  <si>
    <t>Expenses:</t>
  </si>
  <si>
    <t xml:space="preserve">Equipment </t>
  </si>
  <si>
    <t>Company registration</t>
  </si>
  <si>
    <t>Creating a website</t>
  </si>
  <si>
    <t>Production site rental</t>
  </si>
  <si>
    <t>Payroll (temporary for installation and start-up)</t>
  </si>
  <si>
    <t xml:space="preserve"> Computers and office equipment </t>
  </si>
  <si>
    <t>Obtaining a waste management licence</t>
  </si>
  <si>
    <t>Documentation and certification (other than State Environmental Expertise)</t>
  </si>
  <si>
    <t>State Environmental Expertise (SEE)</t>
  </si>
  <si>
    <t>Industrial safety</t>
  </si>
  <si>
    <t>Capital construction (Administrative and household complex)</t>
  </si>
  <si>
    <t>Capital construction (foundations for equipment) 2.0%</t>
  </si>
  <si>
    <t>Capital construction (sandwich panel hangars) 2.0%</t>
  </si>
  <si>
    <t>Freight transport</t>
  </si>
  <si>
    <t>Lift truck</t>
  </si>
  <si>
    <t>The tool</t>
  </si>
  <si>
    <t>Commuting</t>
  </si>
  <si>
    <t>Other (3%)</t>
  </si>
  <si>
    <t>Design and survey works (7%)</t>
  </si>
  <si>
    <t>Sales of electricity</t>
  </si>
  <si>
    <t>Sales of heat energy</t>
  </si>
  <si>
    <t>Sales of fuel oil</t>
  </si>
  <si>
    <t>Sales of heavy fractions</t>
  </si>
  <si>
    <t>Sale of carbon dioxide (CO2)</t>
  </si>
  <si>
    <t>Implementing carbon technology</t>
  </si>
  <si>
    <t>Scrap metal</t>
  </si>
  <si>
    <t>Sales of recyclable materials</t>
  </si>
  <si>
    <t>Others</t>
  </si>
  <si>
    <t>Operating profit (income-expense)</t>
  </si>
  <si>
    <t>Income-Expenditure Balance Sheet (BEI)</t>
  </si>
  <si>
    <t>Return of investment</t>
  </si>
  <si>
    <t>Dividends</t>
  </si>
  <si>
    <t>Retained earnings</t>
  </si>
  <si>
    <t>DPP (excluding discount rate) -</t>
  </si>
  <si>
    <t>Lead time 9-11 months.</t>
  </si>
  <si>
    <t>Installation and commissioning 6-8 weeks.</t>
  </si>
  <si>
    <t>42 months</t>
  </si>
  <si>
    <t>List of equipment</t>
  </si>
  <si>
    <t>Power consumption (kWh)</t>
  </si>
  <si>
    <t>quantity</t>
  </si>
  <si>
    <t>Cost (EUR)</t>
  </si>
  <si>
    <t xml:space="preserve">Shredder </t>
  </si>
  <si>
    <t>Silo hopper 100 m3</t>
  </si>
  <si>
    <t>Screw conveyor 620*8*8000</t>
  </si>
  <si>
    <t>Press compactor</t>
  </si>
  <si>
    <t>Dryer</t>
  </si>
  <si>
    <t>Total for the section:</t>
  </si>
  <si>
    <t>FUEL CELL</t>
  </si>
  <si>
    <t>Transition tank for pyrolysis liquid 20 m3</t>
  </si>
  <si>
    <t>REFINERY-30</t>
  </si>
  <si>
    <t>Tanks for pyrolysis liquid 100m3</t>
  </si>
  <si>
    <t xml:space="preserve">Pumping absorber station  </t>
  </si>
  <si>
    <t>Fuel treatment equipment for dispensing</t>
  </si>
  <si>
    <t>Top loading equipment for fuel and lubricants</t>
  </si>
  <si>
    <t>Oil storage tanks 80 m3</t>
  </si>
  <si>
    <t>REACTOR SITE</t>
  </si>
  <si>
    <t>Pyrolysis reactor 200 t 10*1220*27000 12X18H10</t>
  </si>
  <si>
    <t xml:space="preserve">Cooling and condensing unit </t>
  </si>
  <si>
    <t xml:space="preserve">Synthesis gas cleaning station </t>
  </si>
  <si>
    <t>Flue gas cleaning station</t>
  </si>
  <si>
    <t>Desulphurisation and degassing station</t>
  </si>
  <si>
    <t>Pyrolysis oil cleaning station 50 m3</t>
  </si>
  <si>
    <t>POWER PLANT</t>
  </si>
  <si>
    <t>Cogeneration gas engine - 720 kW/400 V (for own needs)</t>
  </si>
  <si>
    <t>Mitsudiesel GAS AG-1024S-T400-1P29 (1 mWh)</t>
  </si>
  <si>
    <t>GAS COMPRESSOR STATION</t>
  </si>
  <si>
    <t>Synthesis gas compression station</t>
  </si>
  <si>
    <t>Synthesis gas filtration station</t>
  </si>
  <si>
    <t>Propane/ethane/butane cleaning station</t>
  </si>
  <si>
    <t>Propane/ethane/butane compression station</t>
  </si>
  <si>
    <t>250 bar compressed propane/ethane/butane capacity 2000 l</t>
  </si>
  <si>
    <t>Propane/ethane/butane liquefaction station</t>
  </si>
  <si>
    <t xml:space="preserve">Cryo gas holder for LPG above ground 50 m3 </t>
  </si>
  <si>
    <t>CO2 liquefaction station 220 kg/h</t>
  </si>
  <si>
    <t>CO2 tanks UDX50-2.0 50m3</t>
  </si>
  <si>
    <t xml:space="preserve">250 bar tank for compressed synthesis gas 2000 l </t>
  </si>
  <si>
    <t>PUMPING STATION</t>
  </si>
  <si>
    <t>Pumping station for fuel fleet maintenance</t>
  </si>
  <si>
    <t>Main pumping station</t>
  </si>
  <si>
    <t>Sewage treatment plant 4.3 m3/day</t>
  </si>
  <si>
    <t>Industrial wastewater pumping station 300 l/h</t>
  </si>
  <si>
    <t>Hot oil pumping station 1*8 pcs.</t>
  </si>
  <si>
    <t>Water treatment plant 5 m3/day</t>
  </si>
  <si>
    <t>Water well 4.5 m3/day</t>
  </si>
  <si>
    <t>FIREFIGHTING AREA</t>
  </si>
  <si>
    <t>Foam extinguishing station</t>
  </si>
  <si>
    <t>Fire water tank 100 m3</t>
  </si>
  <si>
    <t>Gas fire extinguishing station</t>
  </si>
  <si>
    <t>COMMUNICATIONS</t>
  </si>
  <si>
    <t>Communications, piping, automation</t>
  </si>
  <si>
    <t>AUTOMATIZATION</t>
  </si>
  <si>
    <t xml:space="preserve">Process and D control systems </t>
  </si>
  <si>
    <t>SITE MACHINERY</t>
  </si>
  <si>
    <t>Petal-type backhoe loader</t>
  </si>
  <si>
    <t>Front loader</t>
  </si>
  <si>
    <t>Bobcat S650 loader</t>
  </si>
  <si>
    <t>ADDITIONAL EQUIPMENT</t>
  </si>
  <si>
    <t>Chaffing complex with suction system included.</t>
  </si>
  <si>
    <t>Spare parts and consumables</t>
  </si>
  <si>
    <t>Total for all sections:</t>
  </si>
  <si>
    <t>Staffing schedule</t>
  </si>
  <si>
    <t>Number per shift</t>
  </si>
  <si>
    <t>Total number of</t>
  </si>
  <si>
    <t>Salary including taxes</t>
  </si>
  <si>
    <t>Salary per month including taxes</t>
  </si>
  <si>
    <t>Director General</t>
  </si>
  <si>
    <t>Technical director</t>
  </si>
  <si>
    <t>Finance Director</t>
  </si>
  <si>
    <t>Director of the Administration and Welfare Complex</t>
  </si>
  <si>
    <t>The chief accountant</t>
  </si>
  <si>
    <t>Accountant calculator</t>
  </si>
  <si>
    <t>Production engineer</t>
  </si>
  <si>
    <t>Energy Engineer</t>
  </si>
  <si>
    <t>STC engineer</t>
  </si>
  <si>
    <t>Buildings and facilities engineer</t>
  </si>
  <si>
    <t>Health and safety engineer</t>
  </si>
  <si>
    <t>Environmental engineer</t>
  </si>
  <si>
    <t>Human resources engineer</t>
  </si>
  <si>
    <t>Commodity supply manager</t>
  </si>
  <si>
    <t>Product sales manager</t>
  </si>
  <si>
    <t>Deputy Director of the Administration and Welfare Complex</t>
  </si>
  <si>
    <t>Area Master</t>
  </si>
  <si>
    <t>Reactor site operator</t>
  </si>
  <si>
    <t>Operator</t>
  </si>
  <si>
    <t xml:space="preserve">Electrician </t>
  </si>
  <si>
    <t xml:space="preserve">Locksmith </t>
  </si>
  <si>
    <t>Stationary loader driver</t>
  </si>
  <si>
    <t>Front loader driver</t>
  </si>
  <si>
    <t>Mini loader driver</t>
  </si>
  <si>
    <t>Power plant engineer</t>
  </si>
  <si>
    <t>Gas compressor station operator</t>
  </si>
  <si>
    <t>Shredder operator</t>
  </si>
  <si>
    <t>Dispatcher in the control room</t>
  </si>
  <si>
    <t>Warehouse clerk</t>
  </si>
  <si>
    <t xml:space="preserve">Laboratory Technician </t>
  </si>
  <si>
    <t xml:space="preserve">Paramedic </t>
  </si>
  <si>
    <t>Handyman</t>
  </si>
  <si>
    <t xml:space="preserve">Head of housekeeping                                   </t>
  </si>
  <si>
    <t>Canteen manager</t>
  </si>
  <si>
    <t xml:space="preserve">Warehouse manager                                     </t>
  </si>
  <si>
    <t>Catering chef</t>
  </si>
  <si>
    <t>Kitchen worker</t>
  </si>
  <si>
    <t>Building worker</t>
  </si>
  <si>
    <t xml:space="preserve">Disinfector </t>
  </si>
  <si>
    <t xml:space="preserve">Wiper </t>
  </si>
  <si>
    <t>Cleaner of production and office premises</t>
  </si>
  <si>
    <t>TOTAL:</t>
  </si>
  <si>
    <t>The resulting products</t>
  </si>
  <si>
    <t>% output</t>
  </si>
  <si>
    <t>tonnes per day</t>
  </si>
  <si>
    <t>tonnes per month (27 days)</t>
  </si>
  <si>
    <t>tonnes per year ( 340 days)</t>
  </si>
  <si>
    <t>cost per tonne (euros)</t>
  </si>
  <si>
    <t>Cost per day (euros)</t>
  </si>
  <si>
    <t>Cost per month (euros)</t>
  </si>
  <si>
    <t>Cost per year (€)</t>
  </si>
  <si>
    <t xml:space="preserve">Feed-in tariff </t>
  </si>
  <si>
    <t>Pyrolysis liquid</t>
  </si>
  <si>
    <t>Carbon black (ash content up to 5%)</t>
  </si>
  <si>
    <t>Gas (propane-butane-ethane)</t>
  </si>
  <si>
    <t>Metalcord</t>
  </si>
  <si>
    <t>Electricity (cost per 1 mW)</t>
  </si>
  <si>
    <t>Thermal energy (cost per 1 mW)</t>
  </si>
  <si>
    <t>Fuel oil M100</t>
  </si>
  <si>
    <t>Heavy tar</t>
  </si>
  <si>
    <t>Liquid CO2</t>
  </si>
  <si>
    <t>Recycling</t>
  </si>
  <si>
    <t>Operational activities</t>
  </si>
  <si>
    <t>Maintaining the site</t>
  </si>
  <si>
    <t>Office rental</t>
  </si>
  <si>
    <t>Payroll</t>
  </si>
  <si>
    <t xml:space="preserve">Operating expenses </t>
  </si>
  <si>
    <t>Transport service</t>
  </si>
  <si>
    <t>Participation in drop-offs</t>
  </si>
  <si>
    <t>Publicity</t>
  </si>
  <si>
    <t>Disposal of filters</t>
  </si>
  <si>
    <t>Consumables (production)</t>
  </si>
  <si>
    <t>Special clothing</t>
  </si>
  <si>
    <t>Disposal of ash residues</t>
  </si>
  <si>
    <t>Mobil Delvac MX Extra 10W-40 engine oil for GPPs (0.5g/1KWh)</t>
  </si>
  <si>
    <t>Filters for gas treatment plants</t>
  </si>
  <si>
    <t>Filters for the carbon dioxide station.</t>
  </si>
  <si>
    <t>Taxes (value added tax 20%)</t>
  </si>
  <si>
    <t>Taxes other 10%</t>
  </si>
  <si>
    <t>Other</t>
  </si>
  <si>
    <t>Income:</t>
  </si>
  <si>
    <t>Tariff</t>
  </si>
  <si>
    <t>7 month.</t>
  </si>
  <si>
    <t>8 month.</t>
  </si>
  <si>
    <t>9 month.</t>
  </si>
  <si>
    <t>10 month.</t>
  </si>
  <si>
    <t>11 month.</t>
  </si>
  <si>
    <t>12 month.</t>
  </si>
  <si>
    <t>13 month.</t>
  </si>
  <si>
    <t>14 month.</t>
  </si>
  <si>
    <t>15 month.</t>
  </si>
  <si>
    <t>16 month.</t>
  </si>
  <si>
    <t>17 month.</t>
  </si>
  <si>
    <t>18 month.</t>
  </si>
  <si>
    <t>19 month.</t>
  </si>
  <si>
    <t>20 month.</t>
  </si>
  <si>
    <t>21 month.</t>
  </si>
  <si>
    <t>22 month.</t>
  </si>
  <si>
    <t>23 month.</t>
  </si>
  <si>
    <t>24 month.</t>
  </si>
  <si>
    <t>25 month.</t>
  </si>
  <si>
    <t>26 month.</t>
  </si>
  <si>
    <t>27 month.</t>
  </si>
  <si>
    <t>28 month.</t>
  </si>
  <si>
    <t>29 month.</t>
  </si>
  <si>
    <t>30 month.</t>
  </si>
  <si>
    <t>31 month.</t>
  </si>
  <si>
    <t>32 month.</t>
  </si>
  <si>
    <t>33 month.</t>
  </si>
  <si>
    <t>34 month.</t>
  </si>
  <si>
    <t>35 month.</t>
  </si>
  <si>
    <t>36 month.</t>
  </si>
  <si>
    <t>37 month.</t>
  </si>
  <si>
    <t>38 month.</t>
  </si>
  <si>
    <t>39 month.</t>
  </si>
  <si>
    <t>40 month.</t>
  </si>
  <si>
    <t>41 month.</t>
  </si>
  <si>
    <t>42 month.</t>
  </si>
  <si>
    <t>43 month.</t>
  </si>
  <si>
    <t>44 month.</t>
  </si>
  <si>
    <t>45 month.</t>
  </si>
  <si>
    <t>46 month.</t>
  </si>
  <si>
    <t>47 month.</t>
  </si>
  <si>
    <t>48 month.</t>
  </si>
  <si>
    <t>49 month.</t>
  </si>
  <si>
    <t>50 month.</t>
  </si>
  <si>
    <t>51 month.</t>
  </si>
  <si>
    <t>52 month.</t>
  </si>
  <si>
    <t>53 month.</t>
  </si>
  <si>
    <t>54 month.</t>
  </si>
  <si>
    <t>Year 1</t>
  </si>
  <si>
    <t>Year 2</t>
  </si>
  <si>
    <t>Year 3</t>
  </si>
  <si>
    <t>Year 4</t>
  </si>
  <si>
    <t>Year 5</t>
  </si>
  <si>
    <t>ALL in five years.</t>
  </si>
  <si>
    <t>RAW MATERIAL PREPARATION AREA PYROLY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</si>
</sst>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right"/>
    </xf>
    <xf numFmtId="0" fontId="3" fillId="4" borderId="1" xfId="0" applyFont="1" applyFill="1" applyBorder="1"/>
    <xf numFmtId="0" fontId="3" fillId="5" borderId="1" xfId="0" applyFont="1" applyFill="1" applyBorder="1"/>
    <xf numFmtId="0" fontId="3" fillId="6" borderId="1" xfId="0" applyFont="1" applyFill="1" applyBorder="1"/>
    <xf numFmtId="0" fontId="0" fillId="6" borderId="1" xfId="0" applyFill="1" applyBorder="1"/>
    <xf numFmtId="0" fontId="4" fillId="6" borderId="1" xfId="0" applyFont="1" applyFill="1" applyBorder="1" applyAlignment="1">
      <alignment horizontal="right"/>
    </xf>
    <xf numFmtId="0" fontId="3" fillId="6" borderId="1" xfId="0" applyFont="1" applyFill="1" applyBorder="1" applyAlignment="1">
      <alignment horizontal="left"/>
    </xf>
    <xf numFmtId="164" fontId="0" fillId="3" borderId="1" xfId="0" applyNumberFormat="1" applyFill="1" applyBorder="1"/>
    <xf numFmtId="164" fontId="0" fillId="5" borderId="1" xfId="0" applyNumberFormat="1" applyFill="1" applyBorder="1"/>
    <xf numFmtId="164" fontId="0" fillId="6" borderId="1" xfId="0" applyNumberFormat="1" applyFill="1" applyBorder="1"/>
    <xf numFmtId="0" fontId="3" fillId="7" borderId="1" xfId="0" applyFont="1" applyFill="1" applyBorder="1"/>
    <xf numFmtId="164" fontId="0" fillId="7" borderId="1" xfId="0" applyNumberFormat="1" applyFill="1" applyBorder="1"/>
    <xf numFmtId="0" fontId="0" fillId="0" borderId="1" xfId="0" applyBorder="1"/>
    <xf numFmtId="3" fontId="0" fillId="0" borderId="1" xfId="0" applyNumberFormat="1" applyBorder="1" applyAlignment="1">
      <alignment horizontal="center"/>
    </xf>
    <xf numFmtId="3" fontId="0" fillId="0" borderId="0" xfId="0" applyNumberFormat="1"/>
    <xf numFmtId="49" fontId="0" fillId="0" borderId="1" xfId="0" applyNumberFormat="1" applyBorder="1" applyAlignment="1">
      <alignment horizontal="center"/>
    </xf>
    <xf numFmtId="164" fontId="5" fillId="3" borderId="1" xfId="0" applyNumberFormat="1" applyFont="1" applyFill="1" applyBorder="1" applyAlignment="1">
      <alignment horizontal="right"/>
    </xf>
    <xf numFmtId="164" fontId="2" fillId="5" borderId="1" xfId="0" applyNumberFormat="1" applyFont="1" applyFill="1" applyBorder="1"/>
    <xf numFmtId="164" fontId="5" fillId="6" borderId="1" xfId="0" applyNumberFormat="1" applyFont="1" applyFill="1" applyBorder="1" applyAlignment="1">
      <alignment horizontal="right"/>
    </xf>
    <xf numFmtId="164" fontId="2" fillId="6" borderId="1" xfId="0" applyNumberFormat="1" applyFont="1" applyFill="1" applyBorder="1"/>
    <xf numFmtId="164" fontId="2" fillId="7" borderId="1" xfId="0" applyNumberFormat="1" applyFont="1" applyFill="1" applyBorder="1"/>
    <xf numFmtId="164" fontId="0" fillId="4" borderId="1" xfId="0" applyNumberFormat="1" applyFill="1" applyBorder="1"/>
    <xf numFmtId="0" fontId="0" fillId="0" borderId="1" xfId="0" applyBorder="1" applyAlignment="1">
      <alignment horizontal="right"/>
    </xf>
    <xf numFmtId="164" fontId="3" fillId="4" borderId="1" xfId="0" applyNumberFormat="1" applyFont="1" applyFill="1" applyBorder="1"/>
    <xf numFmtId="0" fontId="6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6" borderId="1" xfId="0" applyFill="1" applyBorder="1" applyAlignment="1">
      <alignment horizontal="center"/>
    </xf>
    <xf numFmtId="49" fontId="0" fillId="8" borderId="1" xfId="0" applyNumberFormat="1" applyFill="1" applyBorder="1" applyAlignment="1">
      <alignment horizontal="center" vertical="center" wrapText="1"/>
    </xf>
    <xf numFmtId="49" fontId="0" fillId="9" borderId="1" xfId="0" applyNumberFormat="1" applyFill="1" applyBorder="1" applyAlignment="1">
      <alignment horizontal="center" vertical="center" wrapText="1"/>
    </xf>
    <xf numFmtId="0" fontId="1" fillId="6" borderId="1" xfId="0" applyFont="1" applyFill="1" applyBorder="1"/>
    <xf numFmtId="49" fontId="0" fillId="0" borderId="1" xfId="0" applyNumberFormat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9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1" xfId="0" applyFill="1" applyBorder="1" applyAlignment="1">
      <alignment horizontal="center" vertical="center" wrapText="1"/>
    </xf>
    <xf numFmtId="0" fontId="0" fillId="9" borderId="1" xfId="0" applyFill="1" applyBorder="1" applyAlignment="1">
      <alignment horizontal="right"/>
    </xf>
    <xf numFmtId="0" fontId="0" fillId="9" borderId="1" xfId="0" applyFill="1" applyBorder="1"/>
    <xf numFmtId="164" fontId="0" fillId="9" borderId="1" xfId="0" applyNumberFormat="1" applyFill="1" applyBorder="1"/>
    <xf numFmtId="49" fontId="0" fillId="9" borderId="1" xfId="0" applyNumberForma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right"/>
    </xf>
    <xf numFmtId="0" fontId="1" fillId="9" borderId="1" xfId="0" applyFont="1" applyFill="1" applyBorder="1" applyAlignment="1">
      <alignment horizontal="center"/>
    </xf>
    <xf numFmtId="164" fontId="0" fillId="9" borderId="1" xfId="0" applyNumberFormat="1" applyFill="1" applyBorder="1" applyAlignment="1">
      <alignment horizontal="center"/>
    </xf>
    <xf numFmtId="164" fontId="7" fillId="9" borderId="1" xfId="0" applyNumberFormat="1" applyFont="1" applyFill="1" applyBorder="1" applyAlignment="1">
      <alignment horizontal="right"/>
    </xf>
    <xf numFmtId="0" fontId="3" fillId="9" borderId="1" xfId="0" applyFont="1" applyFill="1" applyBorder="1"/>
    <xf numFmtId="164" fontId="3" fillId="9" borderId="1" xfId="0" applyNumberFormat="1" applyFont="1" applyFill="1" applyBorder="1"/>
    <xf numFmtId="164" fontId="0" fillId="9" borderId="0" xfId="0" applyNumberFormat="1" applyFill="1"/>
    <xf numFmtId="0" fontId="0" fillId="2" borderId="2" xfId="0" applyFill="1" applyBorder="1" applyAlignment="1">
      <alignment horizontal="center" vertical="center"/>
    </xf>
    <xf numFmtId="164" fontId="0" fillId="9" borderId="2" xfId="0" applyNumberFormat="1" applyFill="1" applyBorder="1"/>
    <xf numFmtId="164" fontId="0" fillId="3" borderId="2" xfId="0" applyNumberFormat="1" applyFill="1" applyBorder="1"/>
    <xf numFmtId="164" fontId="0" fillId="5" borderId="2" xfId="0" applyNumberFormat="1" applyFill="1" applyBorder="1"/>
    <xf numFmtId="164" fontId="0" fillId="6" borderId="2" xfId="0" applyNumberFormat="1" applyFill="1" applyBorder="1"/>
    <xf numFmtId="164" fontId="0" fillId="7" borderId="2" xfId="0" applyNumberFormat="1" applyFill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8" fillId="0" borderId="1" xfId="0" applyFont="1" applyBorder="1"/>
    <xf numFmtId="0" fontId="9" fillId="0" borderId="1" xfId="0" applyFont="1" applyBorder="1"/>
    <xf numFmtId="0" fontId="8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164" fontId="0" fillId="0" borderId="0" xfId="0" applyNumberFormat="1"/>
    <xf numFmtId="0" fontId="0" fillId="0" borderId="0" xfId="0" applyAlignment="1">
      <alignment horizontal="right"/>
    </xf>
    <xf numFmtId="164" fontId="0" fillId="10" borderId="1" xfId="0" applyNumberFormat="1" applyFill="1" applyBorder="1" applyAlignment="1">
      <alignment horizontal="center"/>
    </xf>
    <xf numFmtId="164" fontId="1" fillId="10" borderId="1" xfId="0" applyNumberFormat="1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46"/>
  <sheetViews>
    <sheetView showGridLines="0" topLeftCell="A22" zoomScale="80" zoomScaleNormal="80" workbookViewId="0">
      <selection activeCell="F46" sqref="F46"/>
    </sheetView>
  </sheetViews>
  <sheetFormatPr defaultRowHeight="14.5" outlineLevelRow="1" outlineLevelCol="1" x14ac:dyDescent="0.35"/>
  <cols>
    <col min="1" max="1" width="4.1796875" bestFit="1" customWidth="1"/>
    <col min="2" max="2" width="53" bestFit="1" customWidth="1"/>
    <col min="3" max="3" width="14.453125" customWidth="1" outlineLevel="1"/>
    <col min="4" max="4" width="12.81640625" customWidth="1" outlineLevel="1"/>
    <col min="5" max="5" width="12" customWidth="1" outlineLevel="1"/>
    <col min="6" max="14" width="12.81640625" customWidth="1" outlineLevel="1"/>
    <col min="15" max="57" width="13.81640625" customWidth="1" outlineLevel="1"/>
    <col min="58" max="58" width="3" customWidth="1"/>
    <col min="59" max="59" width="13.54296875" bestFit="1" customWidth="1"/>
    <col min="60" max="63" width="14.54296875" bestFit="1" customWidth="1"/>
    <col min="64" max="64" width="15.54296875" customWidth="1"/>
  </cols>
  <sheetData>
    <row r="1" spans="1:64" x14ac:dyDescent="0.35">
      <c r="B1" t="s">
        <v>254</v>
      </c>
    </row>
    <row r="2" spans="1:64" ht="21.65" customHeight="1" x14ac:dyDescent="0.35">
      <c r="A2" s="1" t="s">
        <v>0</v>
      </c>
      <c r="B2" s="2" t="s">
        <v>78</v>
      </c>
      <c r="C2" s="2" t="s">
        <v>79</v>
      </c>
      <c r="D2" s="2" t="s">
        <v>80</v>
      </c>
      <c r="E2" s="2" t="s">
        <v>81</v>
      </c>
      <c r="F2" s="2" t="s">
        <v>82</v>
      </c>
      <c r="G2" s="2" t="s">
        <v>83</v>
      </c>
      <c r="H2" s="2" t="s">
        <v>84</v>
      </c>
      <c r="I2" s="2" t="s">
        <v>85</v>
      </c>
      <c r="J2" s="2" t="s">
        <v>274</v>
      </c>
      <c r="K2" s="2" t="s">
        <v>275</v>
      </c>
      <c r="L2" s="2" t="s">
        <v>276</v>
      </c>
      <c r="M2" s="2" t="s">
        <v>277</v>
      </c>
      <c r="N2" s="2" t="s">
        <v>278</v>
      </c>
      <c r="O2" s="2" t="s">
        <v>279</v>
      </c>
      <c r="P2" s="2" t="s">
        <v>280</v>
      </c>
      <c r="Q2" s="2" t="s">
        <v>281</v>
      </c>
      <c r="R2" s="2" t="s">
        <v>282</v>
      </c>
      <c r="S2" s="2" t="s">
        <v>283</v>
      </c>
      <c r="T2" s="2" t="s">
        <v>284</v>
      </c>
      <c r="U2" s="2" t="s">
        <v>285</v>
      </c>
      <c r="V2" s="2" t="s">
        <v>286</v>
      </c>
      <c r="W2" s="2" t="s">
        <v>287</v>
      </c>
      <c r="X2" s="2" t="s">
        <v>288</v>
      </c>
      <c r="Y2" s="2" t="s">
        <v>289</v>
      </c>
      <c r="Z2" s="2" t="s">
        <v>290</v>
      </c>
      <c r="AA2" s="2" t="s">
        <v>291</v>
      </c>
      <c r="AB2" s="2" t="s">
        <v>292</v>
      </c>
      <c r="AC2" s="2" t="s">
        <v>293</v>
      </c>
      <c r="AD2" s="2" t="s">
        <v>294</v>
      </c>
      <c r="AE2" s="2" t="s">
        <v>295</v>
      </c>
      <c r="AF2" s="2" t="s">
        <v>296</v>
      </c>
      <c r="AG2" s="2" t="s">
        <v>297</v>
      </c>
      <c r="AH2" s="2" t="s">
        <v>298</v>
      </c>
      <c r="AI2" s="2" t="s">
        <v>299</v>
      </c>
      <c r="AJ2" s="2" t="s">
        <v>300</v>
      </c>
      <c r="AK2" s="2" t="s">
        <v>301</v>
      </c>
      <c r="AL2" s="2" t="s">
        <v>302</v>
      </c>
      <c r="AM2" s="2" t="s">
        <v>303</v>
      </c>
      <c r="AN2" s="2" t="s">
        <v>304</v>
      </c>
      <c r="AO2" s="2" t="s">
        <v>305</v>
      </c>
      <c r="AP2" s="2" t="s">
        <v>306</v>
      </c>
      <c r="AQ2" s="2" t="s">
        <v>307</v>
      </c>
      <c r="AR2" s="2" t="s">
        <v>308</v>
      </c>
      <c r="AS2" s="2" t="s">
        <v>309</v>
      </c>
      <c r="AT2" s="2" t="s">
        <v>310</v>
      </c>
      <c r="AU2" s="2" t="s">
        <v>311</v>
      </c>
      <c r="AV2" s="2" t="s">
        <v>312</v>
      </c>
      <c r="AW2" s="2" t="s">
        <v>313</v>
      </c>
      <c r="AX2" s="2" t="s">
        <v>314</v>
      </c>
      <c r="AY2" s="2" t="s">
        <v>315</v>
      </c>
      <c r="AZ2" s="2" t="s">
        <v>316</v>
      </c>
      <c r="BA2" s="2" t="s">
        <v>317</v>
      </c>
      <c r="BB2" s="2" t="s">
        <v>318</v>
      </c>
      <c r="BC2" s="2" t="s">
        <v>319</v>
      </c>
      <c r="BD2" s="2" t="s">
        <v>320</v>
      </c>
      <c r="BE2" s="2" t="s">
        <v>321</v>
      </c>
      <c r="BF2" s="18"/>
      <c r="BG2" s="57" t="s">
        <v>322</v>
      </c>
      <c r="BH2" s="2" t="s">
        <v>323</v>
      </c>
      <c r="BI2" s="2" t="s">
        <v>324</v>
      </c>
      <c r="BJ2" s="2" t="s">
        <v>325</v>
      </c>
      <c r="BK2" s="2" t="s">
        <v>326</v>
      </c>
      <c r="BL2" s="2" t="s">
        <v>327</v>
      </c>
    </row>
    <row r="3" spans="1:64" ht="15.5" x14ac:dyDescent="0.35">
      <c r="A3" s="3" t="s">
        <v>1</v>
      </c>
      <c r="B3" s="54" t="s">
        <v>86</v>
      </c>
      <c r="C3" s="55">
        <f>SUM(C4:C22)</f>
        <v>25499735.100000001</v>
      </c>
      <c r="D3" s="48">
        <f t="shared" ref="D3:BE3" si="0">SUM(D4:D22)</f>
        <v>656291.5</v>
      </c>
      <c r="E3" s="48">
        <f t="shared" si="0"/>
        <v>598952</v>
      </c>
      <c r="F3" s="48">
        <f t="shared" si="0"/>
        <v>620218</v>
      </c>
      <c r="G3" s="48">
        <f t="shared" si="0"/>
        <v>652117</v>
      </c>
      <c r="H3" s="48">
        <f t="shared" si="0"/>
        <v>664876.6</v>
      </c>
      <c r="I3" s="48">
        <f t="shared" si="0"/>
        <v>684016</v>
      </c>
      <c r="J3" s="48">
        <f t="shared" si="0"/>
        <v>684016</v>
      </c>
      <c r="K3" s="48">
        <f t="shared" si="0"/>
        <v>684016</v>
      </c>
      <c r="L3" s="48">
        <f t="shared" si="0"/>
        <v>684016</v>
      </c>
      <c r="M3" s="48">
        <f t="shared" si="0"/>
        <v>684016</v>
      </c>
      <c r="N3" s="48">
        <f t="shared" si="0"/>
        <v>684016</v>
      </c>
      <c r="O3" s="48">
        <f t="shared" si="0"/>
        <v>764016</v>
      </c>
      <c r="P3" s="48">
        <f t="shared" si="0"/>
        <v>684016</v>
      </c>
      <c r="Q3" s="48">
        <f t="shared" si="0"/>
        <v>684016</v>
      </c>
      <c r="R3" s="48">
        <f t="shared" si="0"/>
        <v>684016</v>
      </c>
      <c r="S3" s="48">
        <f t="shared" si="0"/>
        <v>684016</v>
      </c>
      <c r="T3" s="48">
        <f t="shared" si="0"/>
        <v>380608</v>
      </c>
      <c r="U3" s="48">
        <f t="shared" si="0"/>
        <v>380608</v>
      </c>
      <c r="V3" s="48">
        <f t="shared" si="0"/>
        <v>380608</v>
      </c>
      <c r="W3" s="48">
        <f t="shared" si="0"/>
        <v>380608</v>
      </c>
      <c r="X3" s="48">
        <f t="shared" si="0"/>
        <v>380608</v>
      </c>
      <c r="Y3" s="48">
        <f t="shared" si="0"/>
        <v>380608</v>
      </c>
      <c r="Z3" s="48">
        <f t="shared" si="0"/>
        <v>380608</v>
      </c>
      <c r="AA3" s="48">
        <f t="shared" si="0"/>
        <v>460608</v>
      </c>
      <c r="AB3" s="48">
        <f t="shared" si="0"/>
        <v>380608</v>
      </c>
      <c r="AC3" s="48">
        <f t="shared" si="0"/>
        <v>380608</v>
      </c>
      <c r="AD3" s="48">
        <f t="shared" si="0"/>
        <v>380608</v>
      </c>
      <c r="AE3" s="48">
        <f t="shared" si="0"/>
        <v>380608</v>
      </c>
      <c r="AF3" s="48">
        <f t="shared" si="0"/>
        <v>380608</v>
      </c>
      <c r="AG3" s="48">
        <f t="shared" si="0"/>
        <v>380608</v>
      </c>
      <c r="AH3" s="48">
        <f t="shared" si="0"/>
        <v>380608</v>
      </c>
      <c r="AI3" s="48">
        <f t="shared" si="0"/>
        <v>380608</v>
      </c>
      <c r="AJ3" s="48">
        <f t="shared" si="0"/>
        <v>380608</v>
      </c>
      <c r="AK3" s="48">
        <f t="shared" si="0"/>
        <v>380608</v>
      </c>
      <c r="AL3" s="48">
        <f t="shared" si="0"/>
        <v>380608</v>
      </c>
      <c r="AM3" s="48">
        <f t="shared" si="0"/>
        <v>460608</v>
      </c>
      <c r="AN3" s="48">
        <f t="shared" si="0"/>
        <v>380608</v>
      </c>
      <c r="AO3" s="48">
        <f t="shared" si="0"/>
        <v>380608</v>
      </c>
      <c r="AP3" s="48">
        <f t="shared" si="0"/>
        <v>380608</v>
      </c>
      <c r="AQ3" s="48">
        <f t="shared" si="0"/>
        <v>380608</v>
      </c>
      <c r="AR3" s="48">
        <f t="shared" si="0"/>
        <v>380608</v>
      </c>
      <c r="AS3" s="17">
        <f t="shared" si="0"/>
        <v>380608</v>
      </c>
      <c r="AT3" s="48">
        <f t="shared" si="0"/>
        <v>380608</v>
      </c>
      <c r="AU3" s="48">
        <f t="shared" si="0"/>
        <v>380608</v>
      </c>
      <c r="AV3" s="48">
        <f t="shared" si="0"/>
        <v>380608</v>
      </c>
      <c r="AW3" s="48">
        <f t="shared" si="0"/>
        <v>380608</v>
      </c>
      <c r="AX3" s="48">
        <f t="shared" si="0"/>
        <v>380608</v>
      </c>
      <c r="AY3" s="48">
        <f t="shared" si="0"/>
        <v>460608</v>
      </c>
      <c r="AZ3" s="48">
        <f t="shared" si="0"/>
        <v>380608</v>
      </c>
      <c r="BA3" s="48">
        <f t="shared" si="0"/>
        <v>380608</v>
      </c>
      <c r="BB3" s="48">
        <f t="shared" si="0"/>
        <v>380608</v>
      </c>
      <c r="BC3" s="48">
        <f t="shared" si="0"/>
        <v>380608</v>
      </c>
      <c r="BD3" s="48">
        <f t="shared" si="0"/>
        <v>380608</v>
      </c>
      <c r="BE3" s="48">
        <f t="shared" si="0"/>
        <v>380608</v>
      </c>
      <c r="BF3" s="63"/>
      <c r="BG3" s="58">
        <f>SUM(BG4:BG22)</f>
        <v>8060567.0999999996</v>
      </c>
      <c r="BH3" s="48">
        <f t="shared" ref="BH3:BK3" si="1">SUM(BH4:BH22)</f>
        <v>5860928</v>
      </c>
      <c r="BI3" s="48">
        <f t="shared" si="1"/>
        <v>5860928</v>
      </c>
      <c r="BJ3" s="48">
        <f t="shared" si="1"/>
        <v>5860928</v>
      </c>
      <c r="BK3" s="48">
        <f t="shared" si="1"/>
        <v>5860928</v>
      </c>
      <c r="BL3" s="48">
        <f>SUM(BG3:BK3)</f>
        <v>31504279.100000001</v>
      </c>
    </row>
    <row r="4" spans="1:64" outlineLevel="1" x14ac:dyDescent="0.35">
      <c r="A4" s="4" t="s">
        <v>2</v>
      </c>
      <c r="B4" s="6" t="s">
        <v>255</v>
      </c>
      <c r="C4" s="22">
        <f t="shared" ref="C4:C22" si="2">SUM(D4:BE4)</f>
        <v>0</v>
      </c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7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66"/>
      <c r="BG4" s="59">
        <f t="shared" ref="BG4:BG22" si="3">SUM(D4:O4)</f>
        <v>0</v>
      </c>
      <c r="BH4" s="13">
        <f>SUM(P4:AA4)</f>
        <v>0</v>
      </c>
      <c r="BI4" s="13">
        <f>BH4</f>
        <v>0</v>
      </c>
      <c r="BJ4" s="13">
        <f t="shared" ref="BJ4:BK4" si="4">BI4</f>
        <v>0</v>
      </c>
      <c r="BK4" s="13">
        <f t="shared" si="4"/>
        <v>0</v>
      </c>
      <c r="BL4" s="13">
        <f>SUM(BG4:BK4)</f>
        <v>0</v>
      </c>
    </row>
    <row r="5" spans="1:64" outlineLevel="1" x14ac:dyDescent="0.35">
      <c r="A5" s="4" t="s">
        <v>3</v>
      </c>
      <c r="B5" s="6" t="s">
        <v>90</v>
      </c>
      <c r="C5" s="22">
        <f t="shared" si="2"/>
        <v>0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7"/>
      <c r="AT5" s="13"/>
      <c r="AU5" s="13"/>
      <c r="AV5" s="13"/>
      <c r="AW5" s="13"/>
      <c r="AX5" s="13"/>
      <c r="AY5" s="13"/>
      <c r="AZ5" s="13"/>
      <c r="BA5" s="13"/>
      <c r="BB5" s="13"/>
      <c r="BC5" s="13"/>
      <c r="BD5" s="13"/>
      <c r="BE5" s="13"/>
      <c r="BF5" s="66"/>
      <c r="BG5" s="59">
        <f t="shared" si="3"/>
        <v>0</v>
      </c>
      <c r="BH5" s="13">
        <f t="shared" ref="BH5:BH22" si="5">SUM(P5:AA5)</f>
        <v>0</v>
      </c>
      <c r="BI5" s="13">
        <f t="shared" ref="BI5:BK22" si="6">BH5</f>
        <v>0</v>
      </c>
      <c r="BJ5" s="13">
        <f t="shared" si="6"/>
        <v>0</v>
      </c>
      <c r="BK5" s="13">
        <f t="shared" si="6"/>
        <v>0</v>
      </c>
      <c r="BL5" s="13">
        <f t="shared" ref="BL5:BL22" si="7">SUM(BG5:BK5)</f>
        <v>0</v>
      </c>
    </row>
    <row r="6" spans="1:64" outlineLevel="1" x14ac:dyDescent="0.35">
      <c r="A6" s="4" t="s">
        <v>4</v>
      </c>
      <c r="B6" s="6" t="s">
        <v>256</v>
      </c>
      <c r="C6" s="22">
        <f t="shared" si="2"/>
        <v>0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7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66"/>
      <c r="BG6" s="59">
        <f t="shared" si="3"/>
        <v>0</v>
      </c>
      <c r="BH6" s="13">
        <f t="shared" si="5"/>
        <v>0</v>
      </c>
      <c r="BI6" s="13">
        <f t="shared" si="6"/>
        <v>0</v>
      </c>
      <c r="BJ6" s="13">
        <f t="shared" si="6"/>
        <v>0</v>
      </c>
      <c r="BK6" s="13">
        <f t="shared" si="6"/>
        <v>0</v>
      </c>
      <c r="BL6" s="13">
        <f t="shared" si="7"/>
        <v>0</v>
      </c>
    </row>
    <row r="7" spans="1:64" outlineLevel="1" x14ac:dyDescent="0.35">
      <c r="A7" s="4" t="s">
        <v>5</v>
      </c>
      <c r="B7" s="6" t="s">
        <v>257</v>
      </c>
      <c r="C7" s="22">
        <f t="shared" si="2"/>
        <v>5772600</v>
      </c>
      <c r="D7" s="13">
        <f>'Staffing schedule'!$F$46</f>
        <v>106900</v>
      </c>
      <c r="E7" s="13">
        <f>'Staffing schedule'!$F$46</f>
        <v>106900</v>
      </c>
      <c r="F7" s="13">
        <f>'Staffing schedule'!$F$46</f>
        <v>106900</v>
      </c>
      <c r="G7" s="13">
        <f>'Staffing schedule'!$F$46</f>
        <v>106900</v>
      </c>
      <c r="H7" s="13">
        <f>'Staffing schedule'!$F$46</f>
        <v>106900</v>
      </c>
      <c r="I7" s="13">
        <f>'Staffing schedule'!$F$46</f>
        <v>106900</v>
      </c>
      <c r="J7" s="13">
        <f>'Staffing schedule'!$F$46</f>
        <v>106900</v>
      </c>
      <c r="K7" s="13">
        <f>'Staffing schedule'!$F$46</f>
        <v>106900</v>
      </c>
      <c r="L7" s="13">
        <f>'Staffing schedule'!$F$46</f>
        <v>106900</v>
      </c>
      <c r="M7" s="13">
        <f>'Staffing schedule'!$F$46</f>
        <v>106900</v>
      </c>
      <c r="N7" s="13">
        <f>'Staffing schedule'!$F$46</f>
        <v>106900</v>
      </c>
      <c r="O7" s="13">
        <f>'Staffing schedule'!$F$46</f>
        <v>106900</v>
      </c>
      <c r="P7" s="13">
        <f>'Staffing schedule'!$F$46</f>
        <v>106900</v>
      </c>
      <c r="Q7" s="13">
        <f>'Staffing schedule'!$F$46</f>
        <v>106900</v>
      </c>
      <c r="R7" s="13">
        <f>'Staffing schedule'!$F$46</f>
        <v>106900</v>
      </c>
      <c r="S7" s="13">
        <f>'Staffing schedule'!$F$46</f>
        <v>106900</v>
      </c>
      <c r="T7" s="13">
        <f>'Staffing schedule'!$F$46</f>
        <v>106900</v>
      </c>
      <c r="U7" s="13">
        <f>'Staffing schedule'!$F$46</f>
        <v>106900</v>
      </c>
      <c r="V7" s="13">
        <f>'Staffing schedule'!$F$46</f>
        <v>106900</v>
      </c>
      <c r="W7" s="13">
        <f>'Staffing schedule'!$F$46</f>
        <v>106900</v>
      </c>
      <c r="X7" s="13">
        <f>'Staffing schedule'!$F$46</f>
        <v>106900</v>
      </c>
      <c r="Y7" s="13">
        <f>'Staffing schedule'!$F$46</f>
        <v>106900</v>
      </c>
      <c r="Z7" s="13">
        <f>'Staffing schedule'!$F$46</f>
        <v>106900</v>
      </c>
      <c r="AA7" s="13">
        <f>'Staffing schedule'!$F$46</f>
        <v>106900</v>
      </c>
      <c r="AB7" s="13">
        <f>'Staffing schedule'!$F$46</f>
        <v>106900</v>
      </c>
      <c r="AC7" s="13">
        <f>'Staffing schedule'!$F$46</f>
        <v>106900</v>
      </c>
      <c r="AD7" s="13">
        <f>'Staffing schedule'!$F$46</f>
        <v>106900</v>
      </c>
      <c r="AE7" s="13">
        <f>'Staffing schedule'!$F$46</f>
        <v>106900</v>
      </c>
      <c r="AF7" s="13">
        <f>'Staffing schedule'!$F$46</f>
        <v>106900</v>
      </c>
      <c r="AG7" s="13">
        <f>'Staffing schedule'!$F$46</f>
        <v>106900</v>
      </c>
      <c r="AH7" s="13">
        <f>'Staffing schedule'!$F$46</f>
        <v>106900</v>
      </c>
      <c r="AI7" s="13">
        <f>'Staffing schedule'!$F$46</f>
        <v>106900</v>
      </c>
      <c r="AJ7" s="13">
        <f>'Staffing schedule'!$F$46</f>
        <v>106900</v>
      </c>
      <c r="AK7" s="13">
        <f>'Staffing schedule'!$F$46</f>
        <v>106900</v>
      </c>
      <c r="AL7" s="13">
        <f>'Staffing schedule'!$F$46</f>
        <v>106900</v>
      </c>
      <c r="AM7" s="13">
        <f>'Staffing schedule'!$F$46</f>
        <v>106900</v>
      </c>
      <c r="AN7" s="13">
        <f>'Staffing schedule'!$F$46</f>
        <v>106900</v>
      </c>
      <c r="AO7" s="13">
        <f>'Staffing schedule'!$F$46</f>
        <v>106900</v>
      </c>
      <c r="AP7" s="13">
        <f>'Staffing schedule'!$F$46</f>
        <v>106900</v>
      </c>
      <c r="AQ7" s="13">
        <f>'Staffing schedule'!$F$46</f>
        <v>106900</v>
      </c>
      <c r="AR7" s="13">
        <f>'Staffing schedule'!$F$46</f>
        <v>106900</v>
      </c>
      <c r="AS7" s="17">
        <f>'Staffing schedule'!$F$46</f>
        <v>106900</v>
      </c>
      <c r="AT7" s="13">
        <f>'Staffing schedule'!$F$46</f>
        <v>106900</v>
      </c>
      <c r="AU7" s="13">
        <f>'Staffing schedule'!$F$46</f>
        <v>106900</v>
      </c>
      <c r="AV7" s="13">
        <f>'Staffing schedule'!$F$46</f>
        <v>106900</v>
      </c>
      <c r="AW7" s="13">
        <f>'Staffing schedule'!$F$46</f>
        <v>106900</v>
      </c>
      <c r="AX7" s="13">
        <f>'Staffing schedule'!$F$46</f>
        <v>106900</v>
      </c>
      <c r="AY7" s="13">
        <f>'Staffing schedule'!$F$46</f>
        <v>106900</v>
      </c>
      <c r="AZ7" s="13">
        <f>'Staffing schedule'!$F$46</f>
        <v>106900</v>
      </c>
      <c r="BA7" s="13">
        <f>'Staffing schedule'!$F$46</f>
        <v>106900</v>
      </c>
      <c r="BB7" s="13">
        <f>'Staffing schedule'!$F$46</f>
        <v>106900</v>
      </c>
      <c r="BC7" s="13">
        <f>'Staffing schedule'!$F$46</f>
        <v>106900</v>
      </c>
      <c r="BD7" s="13">
        <f>'Staffing schedule'!$F$46</f>
        <v>106900</v>
      </c>
      <c r="BE7" s="13">
        <f>'Staffing schedule'!$F$46</f>
        <v>106900</v>
      </c>
      <c r="BF7" s="66"/>
      <c r="BG7" s="59">
        <f t="shared" si="3"/>
        <v>1282800</v>
      </c>
      <c r="BH7" s="13">
        <f t="shared" si="5"/>
        <v>1282800</v>
      </c>
      <c r="BI7" s="13">
        <f t="shared" si="6"/>
        <v>1282800</v>
      </c>
      <c r="BJ7" s="13">
        <f t="shared" si="6"/>
        <v>1282800</v>
      </c>
      <c r="BK7" s="13">
        <f>BJ7</f>
        <v>1282800</v>
      </c>
      <c r="BL7" s="13">
        <f t="shared" si="7"/>
        <v>6414000</v>
      </c>
    </row>
    <row r="8" spans="1:64" outlineLevel="1" x14ac:dyDescent="0.35">
      <c r="A8" s="4" t="s">
        <v>6</v>
      </c>
      <c r="B8" s="6" t="s">
        <v>258</v>
      </c>
      <c r="C8" s="22">
        <f t="shared" si="2"/>
        <v>0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7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66"/>
      <c r="BG8" s="59">
        <f t="shared" si="3"/>
        <v>0</v>
      </c>
      <c r="BH8" s="13">
        <f t="shared" si="5"/>
        <v>0</v>
      </c>
      <c r="BI8" s="13">
        <f t="shared" si="6"/>
        <v>0</v>
      </c>
      <c r="BJ8" s="13">
        <f t="shared" si="6"/>
        <v>0</v>
      </c>
      <c r="BK8" s="13">
        <f t="shared" si="6"/>
        <v>0</v>
      </c>
      <c r="BL8" s="13">
        <f t="shared" si="7"/>
        <v>0</v>
      </c>
    </row>
    <row r="9" spans="1:64" outlineLevel="1" x14ac:dyDescent="0.35">
      <c r="A9" s="4" t="s">
        <v>7</v>
      </c>
      <c r="B9" s="6" t="s">
        <v>259</v>
      </c>
      <c r="C9" s="22">
        <f t="shared" si="2"/>
        <v>0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7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66"/>
      <c r="BG9" s="59">
        <f t="shared" si="3"/>
        <v>0</v>
      </c>
      <c r="BH9" s="13">
        <f t="shared" si="5"/>
        <v>0</v>
      </c>
      <c r="BI9" s="13">
        <f t="shared" si="6"/>
        <v>0</v>
      </c>
      <c r="BJ9" s="13">
        <f t="shared" si="6"/>
        <v>0</v>
      </c>
      <c r="BK9" s="13">
        <f t="shared" si="6"/>
        <v>0</v>
      </c>
      <c r="BL9" s="13">
        <f t="shared" si="7"/>
        <v>0</v>
      </c>
    </row>
    <row r="10" spans="1:64" outlineLevel="1" x14ac:dyDescent="0.35">
      <c r="A10" s="4" t="s">
        <v>8</v>
      </c>
      <c r="B10" s="6" t="s">
        <v>260</v>
      </c>
      <c r="C10" s="22">
        <f t="shared" si="2"/>
        <v>0</v>
      </c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7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66"/>
      <c r="BG10" s="59">
        <f t="shared" si="3"/>
        <v>0</v>
      </c>
      <c r="BH10" s="13">
        <f t="shared" si="5"/>
        <v>0</v>
      </c>
      <c r="BI10" s="13">
        <f t="shared" si="6"/>
        <v>0</v>
      </c>
      <c r="BJ10" s="13">
        <f t="shared" si="6"/>
        <v>0</v>
      </c>
      <c r="BK10" s="13">
        <f t="shared" si="6"/>
        <v>0</v>
      </c>
      <c r="BL10" s="13">
        <f t="shared" si="7"/>
        <v>0</v>
      </c>
    </row>
    <row r="11" spans="1:64" outlineLevel="1" x14ac:dyDescent="0.35">
      <c r="A11" s="4" t="s">
        <v>9</v>
      </c>
      <c r="B11" s="6" t="s">
        <v>261</v>
      </c>
      <c r="C11" s="22">
        <f t="shared" si="2"/>
        <v>0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7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66"/>
      <c r="BG11" s="59">
        <f t="shared" si="3"/>
        <v>0</v>
      </c>
      <c r="BH11" s="13">
        <f t="shared" si="5"/>
        <v>0</v>
      </c>
      <c r="BI11" s="13">
        <f t="shared" si="6"/>
        <v>0</v>
      </c>
      <c r="BJ11" s="13">
        <f t="shared" si="6"/>
        <v>0</v>
      </c>
      <c r="BK11" s="13">
        <f t="shared" si="6"/>
        <v>0</v>
      </c>
      <c r="BL11" s="13">
        <f t="shared" si="7"/>
        <v>0</v>
      </c>
    </row>
    <row r="12" spans="1:64" outlineLevel="1" x14ac:dyDescent="0.35">
      <c r="A12" s="4" t="s">
        <v>10</v>
      </c>
      <c r="B12" s="6" t="s">
        <v>103</v>
      </c>
      <c r="C12" s="22">
        <f t="shared" si="2"/>
        <v>0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7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66"/>
      <c r="BG12" s="59">
        <f t="shared" si="3"/>
        <v>0</v>
      </c>
      <c r="BH12" s="13">
        <f t="shared" si="5"/>
        <v>0</v>
      </c>
      <c r="BI12" s="13">
        <f t="shared" si="6"/>
        <v>0</v>
      </c>
      <c r="BJ12" s="13">
        <f t="shared" si="6"/>
        <v>0</v>
      </c>
      <c r="BK12" s="13">
        <f t="shared" si="6"/>
        <v>0</v>
      </c>
      <c r="BL12" s="13">
        <f t="shared" si="7"/>
        <v>0</v>
      </c>
    </row>
    <row r="13" spans="1:64" outlineLevel="1" x14ac:dyDescent="0.35">
      <c r="A13" s="4" t="s">
        <v>11</v>
      </c>
      <c r="B13" s="6" t="s">
        <v>262</v>
      </c>
      <c r="C13" s="22">
        <f t="shared" si="2"/>
        <v>108000</v>
      </c>
      <c r="D13" s="13">
        <v>2000</v>
      </c>
      <c r="E13" s="13">
        <v>2000</v>
      </c>
      <c r="F13" s="13">
        <v>2000</v>
      </c>
      <c r="G13" s="13">
        <v>2000</v>
      </c>
      <c r="H13" s="13">
        <v>2000</v>
      </c>
      <c r="I13" s="13">
        <v>2000</v>
      </c>
      <c r="J13" s="13">
        <v>2000</v>
      </c>
      <c r="K13" s="13">
        <v>2000</v>
      </c>
      <c r="L13" s="13">
        <v>2000</v>
      </c>
      <c r="M13" s="13">
        <v>2000</v>
      </c>
      <c r="N13" s="13">
        <v>2000</v>
      </c>
      <c r="O13" s="13">
        <v>2000</v>
      </c>
      <c r="P13" s="13">
        <v>2000</v>
      </c>
      <c r="Q13" s="13">
        <v>2000</v>
      </c>
      <c r="R13" s="13">
        <v>2000</v>
      </c>
      <c r="S13" s="13">
        <v>2000</v>
      </c>
      <c r="T13" s="13">
        <v>2000</v>
      </c>
      <c r="U13" s="13">
        <v>2000</v>
      </c>
      <c r="V13" s="13">
        <v>2000</v>
      </c>
      <c r="W13" s="13">
        <v>2000</v>
      </c>
      <c r="X13" s="13">
        <v>2000</v>
      </c>
      <c r="Y13" s="13">
        <v>2000</v>
      </c>
      <c r="Z13" s="13">
        <v>2000</v>
      </c>
      <c r="AA13" s="13">
        <v>2000</v>
      </c>
      <c r="AB13" s="13">
        <v>2000</v>
      </c>
      <c r="AC13" s="13">
        <v>2000</v>
      </c>
      <c r="AD13" s="13">
        <v>2000</v>
      </c>
      <c r="AE13" s="13">
        <v>2000</v>
      </c>
      <c r="AF13" s="13">
        <v>2000</v>
      </c>
      <c r="AG13" s="13">
        <v>2000</v>
      </c>
      <c r="AH13" s="13">
        <v>2000</v>
      </c>
      <c r="AI13" s="13">
        <v>2000</v>
      </c>
      <c r="AJ13" s="13">
        <v>2000</v>
      </c>
      <c r="AK13" s="13">
        <v>2000</v>
      </c>
      <c r="AL13" s="13">
        <v>2000</v>
      </c>
      <c r="AM13" s="13">
        <v>2000</v>
      </c>
      <c r="AN13" s="13">
        <v>2000</v>
      </c>
      <c r="AO13" s="13">
        <v>2000</v>
      </c>
      <c r="AP13" s="13">
        <v>2000</v>
      </c>
      <c r="AQ13" s="13">
        <v>2000</v>
      </c>
      <c r="AR13" s="13">
        <v>2000</v>
      </c>
      <c r="AS13" s="17">
        <v>2000</v>
      </c>
      <c r="AT13" s="13">
        <v>2000</v>
      </c>
      <c r="AU13" s="13">
        <v>2000</v>
      </c>
      <c r="AV13" s="13">
        <v>2000</v>
      </c>
      <c r="AW13" s="13">
        <v>2000</v>
      </c>
      <c r="AX13" s="13">
        <v>2000</v>
      </c>
      <c r="AY13" s="13">
        <v>2000</v>
      </c>
      <c r="AZ13" s="13">
        <v>2000</v>
      </c>
      <c r="BA13" s="13">
        <v>2000</v>
      </c>
      <c r="BB13" s="13">
        <v>2000</v>
      </c>
      <c r="BC13" s="13">
        <v>2000</v>
      </c>
      <c r="BD13" s="13">
        <v>2000</v>
      </c>
      <c r="BE13" s="13">
        <v>2000</v>
      </c>
      <c r="BF13" s="66"/>
      <c r="BG13" s="59">
        <f t="shared" si="3"/>
        <v>24000</v>
      </c>
      <c r="BH13" s="13">
        <f t="shared" si="5"/>
        <v>24000</v>
      </c>
      <c r="BI13" s="13">
        <f t="shared" si="6"/>
        <v>24000</v>
      </c>
      <c r="BJ13" s="13">
        <f t="shared" si="6"/>
        <v>24000</v>
      </c>
      <c r="BK13" s="13">
        <f>BJ13</f>
        <v>24000</v>
      </c>
      <c r="BL13" s="13">
        <f t="shared" si="7"/>
        <v>120000</v>
      </c>
    </row>
    <row r="14" spans="1:64" outlineLevel="1" x14ac:dyDescent="0.35">
      <c r="A14" s="4" t="s">
        <v>12</v>
      </c>
      <c r="B14" s="6" t="s">
        <v>263</v>
      </c>
      <c r="C14" s="22">
        <f t="shared" si="2"/>
        <v>917856.1</v>
      </c>
      <c r="D14" s="13">
        <f>D$23*0.01</f>
        <v>16096.5</v>
      </c>
      <c r="E14" s="13">
        <f t="shared" ref="E14:BE14" si="8">E$23*0.01</f>
        <v>14392</v>
      </c>
      <c r="F14" s="13">
        <f t="shared" si="8"/>
        <v>15078</v>
      </c>
      <c r="G14" s="13">
        <f t="shared" si="8"/>
        <v>16107</v>
      </c>
      <c r="H14" s="13">
        <f t="shared" si="8"/>
        <v>16518.599999999999</v>
      </c>
      <c r="I14" s="13">
        <f t="shared" si="8"/>
        <v>17136</v>
      </c>
      <c r="J14" s="13">
        <f t="shared" si="8"/>
        <v>17136</v>
      </c>
      <c r="K14" s="13">
        <f t="shared" si="8"/>
        <v>17136</v>
      </c>
      <c r="L14" s="13">
        <f t="shared" si="8"/>
        <v>17136</v>
      </c>
      <c r="M14" s="13">
        <f t="shared" si="8"/>
        <v>17136</v>
      </c>
      <c r="N14" s="13">
        <f t="shared" si="8"/>
        <v>17136</v>
      </c>
      <c r="O14" s="13">
        <f t="shared" si="8"/>
        <v>17136</v>
      </c>
      <c r="P14" s="13">
        <f t="shared" si="8"/>
        <v>17136</v>
      </c>
      <c r="Q14" s="13">
        <f t="shared" si="8"/>
        <v>17136</v>
      </c>
      <c r="R14" s="13">
        <f t="shared" si="8"/>
        <v>17136</v>
      </c>
      <c r="S14" s="13">
        <f t="shared" si="8"/>
        <v>17136</v>
      </c>
      <c r="T14" s="13">
        <f t="shared" si="8"/>
        <v>17136</v>
      </c>
      <c r="U14" s="13">
        <f t="shared" si="8"/>
        <v>17136</v>
      </c>
      <c r="V14" s="13">
        <f t="shared" si="8"/>
        <v>17136</v>
      </c>
      <c r="W14" s="13">
        <f t="shared" si="8"/>
        <v>17136</v>
      </c>
      <c r="X14" s="13">
        <f t="shared" si="8"/>
        <v>17136</v>
      </c>
      <c r="Y14" s="13">
        <f t="shared" si="8"/>
        <v>17136</v>
      </c>
      <c r="Z14" s="13">
        <f t="shared" si="8"/>
        <v>17136</v>
      </c>
      <c r="AA14" s="13">
        <f t="shared" si="8"/>
        <v>17136</v>
      </c>
      <c r="AB14" s="13">
        <f t="shared" si="8"/>
        <v>17136</v>
      </c>
      <c r="AC14" s="13">
        <f t="shared" si="8"/>
        <v>17136</v>
      </c>
      <c r="AD14" s="13">
        <f t="shared" si="8"/>
        <v>17136</v>
      </c>
      <c r="AE14" s="13">
        <f t="shared" si="8"/>
        <v>17136</v>
      </c>
      <c r="AF14" s="13">
        <f t="shared" si="8"/>
        <v>17136</v>
      </c>
      <c r="AG14" s="13">
        <f t="shared" si="8"/>
        <v>17136</v>
      </c>
      <c r="AH14" s="13">
        <f t="shared" si="8"/>
        <v>17136</v>
      </c>
      <c r="AI14" s="13">
        <f t="shared" si="8"/>
        <v>17136</v>
      </c>
      <c r="AJ14" s="13">
        <f t="shared" si="8"/>
        <v>17136</v>
      </c>
      <c r="AK14" s="13">
        <f t="shared" si="8"/>
        <v>17136</v>
      </c>
      <c r="AL14" s="13">
        <f t="shared" si="8"/>
        <v>17136</v>
      </c>
      <c r="AM14" s="13">
        <f t="shared" si="8"/>
        <v>17136</v>
      </c>
      <c r="AN14" s="13">
        <f t="shared" si="8"/>
        <v>17136</v>
      </c>
      <c r="AO14" s="13">
        <f t="shared" si="8"/>
        <v>17136</v>
      </c>
      <c r="AP14" s="13">
        <f t="shared" si="8"/>
        <v>17136</v>
      </c>
      <c r="AQ14" s="13">
        <f t="shared" si="8"/>
        <v>17136</v>
      </c>
      <c r="AR14" s="13">
        <f t="shared" si="8"/>
        <v>17136</v>
      </c>
      <c r="AS14" s="17">
        <f t="shared" si="8"/>
        <v>17136</v>
      </c>
      <c r="AT14" s="13">
        <f t="shared" si="8"/>
        <v>17136</v>
      </c>
      <c r="AU14" s="13">
        <f t="shared" si="8"/>
        <v>17136</v>
      </c>
      <c r="AV14" s="13">
        <f t="shared" si="8"/>
        <v>17136</v>
      </c>
      <c r="AW14" s="13">
        <f t="shared" si="8"/>
        <v>17136</v>
      </c>
      <c r="AX14" s="13">
        <f t="shared" si="8"/>
        <v>17136</v>
      </c>
      <c r="AY14" s="13">
        <f t="shared" si="8"/>
        <v>17136</v>
      </c>
      <c r="AZ14" s="13">
        <f t="shared" si="8"/>
        <v>17136</v>
      </c>
      <c r="BA14" s="13">
        <f t="shared" si="8"/>
        <v>17136</v>
      </c>
      <c r="BB14" s="13">
        <f t="shared" si="8"/>
        <v>17136</v>
      </c>
      <c r="BC14" s="13">
        <f t="shared" si="8"/>
        <v>17136</v>
      </c>
      <c r="BD14" s="13">
        <f t="shared" si="8"/>
        <v>17136</v>
      </c>
      <c r="BE14" s="13">
        <f t="shared" si="8"/>
        <v>17136</v>
      </c>
      <c r="BF14" s="66"/>
      <c r="BG14" s="59">
        <f t="shared" si="3"/>
        <v>198144.1</v>
      </c>
      <c r="BH14" s="13">
        <f t="shared" si="5"/>
        <v>205632</v>
      </c>
      <c r="BI14" s="13">
        <f t="shared" si="6"/>
        <v>205632</v>
      </c>
      <c r="BJ14" s="13">
        <f t="shared" si="6"/>
        <v>205632</v>
      </c>
      <c r="BK14" s="13">
        <f t="shared" si="6"/>
        <v>205632</v>
      </c>
      <c r="BL14" s="13">
        <f t="shared" si="7"/>
        <v>1020672.1</v>
      </c>
    </row>
    <row r="15" spans="1:64" outlineLevel="1" x14ac:dyDescent="0.35">
      <c r="A15" s="4" t="s">
        <v>13</v>
      </c>
      <c r="B15" s="6" t="s">
        <v>264</v>
      </c>
      <c r="C15" s="22">
        <f t="shared" si="2"/>
        <v>31500</v>
      </c>
      <c r="D15" s="13">
        <v>5000</v>
      </c>
      <c r="E15" s="13">
        <v>500</v>
      </c>
      <c r="F15" s="13">
        <v>500</v>
      </c>
      <c r="G15" s="13">
        <v>500</v>
      </c>
      <c r="H15" s="13">
        <v>500</v>
      </c>
      <c r="I15" s="13">
        <v>500</v>
      </c>
      <c r="J15" s="13">
        <v>500</v>
      </c>
      <c r="K15" s="13">
        <v>500</v>
      </c>
      <c r="L15" s="13">
        <v>500</v>
      </c>
      <c r="M15" s="13">
        <v>500</v>
      </c>
      <c r="N15" s="13">
        <v>500</v>
      </c>
      <c r="O15" s="13">
        <v>500</v>
      </c>
      <c r="P15" s="13">
        <v>500</v>
      </c>
      <c r="Q15" s="13">
        <v>500</v>
      </c>
      <c r="R15" s="13">
        <v>500</v>
      </c>
      <c r="S15" s="13">
        <v>500</v>
      </c>
      <c r="T15" s="13">
        <v>500</v>
      </c>
      <c r="U15" s="13">
        <v>500</v>
      </c>
      <c r="V15" s="13">
        <v>500</v>
      </c>
      <c r="W15" s="13">
        <v>500</v>
      </c>
      <c r="X15" s="13">
        <v>500</v>
      </c>
      <c r="Y15" s="13">
        <v>500</v>
      </c>
      <c r="Z15" s="13">
        <v>500</v>
      </c>
      <c r="AA15" s="13">
        <v>500</v>
      </c>
      <c r="AB15" s="13">
        <v>500</v>
      </c>
      <c r="AC15" s="13">
        <v>500</v>
      </c>
      <c r="AD15" s="13">
        <v>500</v>
      </c>
      <c r="AE15" s="13">
        <v>500</v>
      </c>
      <c r="AF15" s="13">
        <v>500</v>
      </c>
      <c r="AG15" s="13">
        <v>500</v>
      </c>
      <c r="AH15" s="13">
        <v>500</v>
      </c>
      <c r="AI15" s="13">
        <v>500</v>
      </c>
      <c r="AJ15" s="13">
        <v>500</v>
      </c>
      <c r="AK15" s="13">
        <v>500</v>
      </c>
      <c r="AL15" s="13">
        <v>500</v>
      </c>
      <c r="AM15" s="13">
        <v>500</v>
      </c>
      <c r="AN15" s="13">
        <v>500</v>
      </c>
      <c r="AO15" s="13">
        <v>500</v>
      </c>
      <c r="AP15" s="13">
        <v>500</v>
      </c>
      <c r="AQ15" s="13">
        <v>500</v>
      </c>
      <c r="AR15" s="13">
        <v>500</v>
      </c>
      <c r="AS15" s="17">
        <v>500</v>
      </c>
      <c r="AT15" s="13">
        <v>500</v>
      </c>
      <c r="AU15" s="13">
        <v>500</v>
      </c>
      <c r="AV15" s="13">
        <v>500</v>
      </c>
      <c r="AW15" s="13">
        <v>500</v>
      </c>
      <c r="AX15" s="13">
        <v>500</v>
      </c>
      <c r="AY15" s="13">
        <v>500</v>
      </c>
      <c r="AZ15" s="13">
        <v>500</v>
      </c>
      <c r="BA15" s="13">
        <v>500</v>
      </c>
      <c r="BB15" s="13">
        <v>500</v>
      </c>
      <c r="BC15" s="13">
        <v>500</v>
      </c>
      <c r="BD15" s="13">
        <v>500</v>
      </c>
      <c r="BE15" s="13">
        <v>500</v>
      </c>
      <c r="BF15" s="66"/>
      <c r="BG15" s="59">
        <f t="shared" si="3"/>
        <v>10500</v>
      </c>
      <c r="BH15" s="13">
        <f t="shared" si="5"/>
        <v>6000</v>
      </c>
      <c r="BI15" s="13">
        <f t="shared" si="6"/>
        <v>6000</v>
      </c>
      <c r="BJ15" s="13">
        <f t="shared" si="6"/>
        <v>6000</v>
      </c>
      <c r="BK15" s="13">
        <f t="shared" si="6"/>
        <v>6000</v>
      </c>
      <c r="BL15" s="13">
        <f t="shared" si="7"/>
        <v>34500</v>
      </c>
    </row>
    <row r="16" spans="1:64" outlineLevel="1" x14ac:dyDescent="0.35">
      <c r="A16" s="4" t="s">
        <v>14</v>
      </c>
      <c r="B16" s="6" t="s">
        <v>265</v>
      </c>
      <c r="C16" s="22">
        <f t="shared" si="2"/>
        <v>75600</v>
      </c>
      <c r="D16" s="13">
        <f>Products!$E$5*10</f>
        <v>1400</v>
      </c>
      <c r="E16" s="13">
        <f>Products!$E$5*10</f>
        <v>1400</v>
      </c>
      <c r="F16" s="13">
        <f>Products!$E$5*10</f>
        <v>1400</v>
      </c>
      <c r="G16" s="13">
        <f>Products!$E$5*10</f>
        <v>1400</v>
      </c>
      <c r="H16" s="13">
        <f>Products!$E$5*10</f>
        <v>1400</v>
      </c>
      <c r="I16" s="13">
        <f>Products!$E$5*10</f>
        <v>1400</v>
      </c>
      <c r="J16" s="13">
        <f>Products!$E$5*10</f>
        <v>1400</v>
      </c>
      <c r="K16" s="13">
        <f>Products!$E$5*10</f>
        <v>1400</v>
      </c>
      <c r="L16" s="13">
        <f>Products!$E$5*10</f>
        <v>1400</v>
      </c>
      <c r="M16" s="13">
        <f>Products!$E$5*10</f>
        <v>1400</v>
      </c>
      <c r="N16" s="13">
        <f>Products!$E$5*10</f>
        <v>1400</v>
      </c>
      <c r="O16" s="13">
        <f>Products!$E$5*10</f>
        <v>1400</v>
      </c>
      <c r="P16" s="13">
        <f>Products!$E$5*10</f>
        <v>1400</v>
      </c>
      <c r="Q16" s="13">
        <f>Products!$E$5*10</f>
        <v>1400</v>
      </c>
      <c r="R16" s="13">
        <f>Products!$E$5*10</f>
        <v>1400</v>
      </c>
      <c r="S16" s="13">
        <f>Products!$E$5*10</f>
        <v>1400</v>
      </c>
      <c r="T16" s="13">
        <v>1400</v>
      </c>
      <c r="U16" s="13">
        <v>1400</v>
      </c>
      <c r="V16" s="13">
        <v>1400</v>
      </c>
      <c r="W16" s="13">
        <v>1400</v>
      </c>
      <c r="X16" s="13">
        <v>1400</v>
      </c>
      <c r="Y16" s="13">
        <v>1400</v>
      </c>
      <c r="Z16" s="13">
        <v>1400</v>
      </c>
      <c r="AA16" s="13">
        <v>1400</v>
      </c>
      <c r="AB16" s="13">
        <v>1400</v>
      </c>
      <c r="AC16" s="13">
        <v>1400</v>
      </c>
      <c r="AD16" s="13">
        <v>1400</v>
      </c>
      <c r="AE16" s="13">
        <v>1400</v>
      </c>
      <c r="AF16" s="13">
        <v>1400</v>
      </c>
      <c r="AG16" s="13">
        <v>1400</v>
      </c>
      <c r="AH16" s="13">
        <v>1400</v>
      </c>
      <c r="AI16" s="13">
        <v>1400</v>
      </c>
      <c r="AJ16" s="13">
        <v>1400</v>
      </c>
      <c r="AK16" s="13">
        <v>1400</v>
      </c>
      <c r="AL16" s="13">
        <v>1400</v>
      </c>
      <c r="AM16" s="13">
        <v>1400</v>
      </c>
      <c r="AN16" s="13">
        <v>1400</v>
      </c>
      <c r="AO16" s="13">
        <v>1400</v>
      </c>
      <c r="AP16" s="13">
        <v>1400</v>
      </c>
      <c r="AQ16" s="13">
        <v>1400</v>
      </c>
      <c r="AR16" s="13">
        <v>1400</v>
      </c>
      <c r="AS16" s="17">
        <v>1400</v>
      </c>
      <c r="AT16" s="13">
        <v>1400</v>
      </c>
      <c r="AU16" s="13">
        <v>1400</v>
      </c>
      <c r="AV16" s="13">
        <v>1400</v>
      </c>
      <c r="AW16" s="13">
        <v>1400</v>
      </c>
      <c r="AX16" s="13">
        <v>1400</v>
      </c>
      <c r="AY16" s="13">
        <v>1400</v>
      </c>
      <c r="AZ16" s="13">
        <v>1400</v>
      </c>
      <c r="BA16" s="13">
        <v>1400</v>
      </c>
      <c r="BB16" s="13">
        <v>1400</v>
      </c>
      <c r="BC16" s="13">
        <v>1400</v>
      </c>
      <c r="BD16" s="13">
        <v>1400</v>
      </c>
      <c r="BE16" s="13">
        <v>1400</v>
      </c>
      <c r="BF16" s="66"/>
      <c r="BG16" s="59">
        <f t="shared" si="3"/>
        <v>16800</v>
      </c>
      <c r="BH16" s="13">
        <f t="shared" si="5"/>
        <v>16800</v>
      </c>
      <c r="BI16" s="13">
        <f t="shared" si="6"/>
        <v>16800</v>
      </c>
      <c r="BJ16" s="13">
        <f t="shared" si="6"/>
        <v>16800</v>
      </c>
      <c r="BK16" s="13">
        <f t="shared" si="6"/>
        <v>16800</v>
      </c>
      <c r="BL16" s="13">
        <f t="shared" si="7"/>
        <v>84000</v>
      </c>
    </row>
    <row r="17" spans="1:64" outlineLevel="1" x14ac:dyDescent="0.35">
      <c r="A17" s="4" t="s">
        <v>15</v>
      </c>
      <c r="B17" s="6" t="s">
        <v>266</v>
      </c>
      <c r="C17" s="22">
        <f t="shared" si="2"/>
        <v>2214000</v>
      </c>
      <c r="D17" s="13">
        <v>41000</v>
      </c>
      <c r="E17" s="13">
        <v>41000</v>
      </c>
      <c r="F17" s="13">
        <v>41000</v>
      </c>
      <c r="G17" s="13">
        <v>41000</v>
      </c>
      <c r="H17" s="13">
        <v>41000</v>
      </c>
      <c r="I17" s="13">
        <v>41000</v>
      </c>
      <c r="J17" s="13">
        <v>41000</v>
      </c>
      <c r="K17" s="13">
        <v>41000</v>
      </c>
      <c r="L17" s="13">
        <v>41000</v>
      </c>
      <c r="M17" s="13">
        <v>41000</v>
      </c>
      <c r="N17" s="13">
        <v>41000</v>
      </c>
      <c r="O17" s="13">
        <v>41000</v>
      </c>
      <c r="P17" s="13">
        <v>41000</v>
      </c>
      <c r="Q17" s="13">
        <v>41000</v>
      </c>
      <c r="R17" s="13">
        <v>41000</v>
      </c>
      <c r="S17" s="13">
        <v>41000</v>
      </c>
      <c r="T17" s="13">
        <v>41000</v>
      </c>
      <c r="U17" s="13">
        <v>41000</v>
      </c>
      <c r="V17" s="13">
        <v>41000</v>
      </c>
      <c r="W17" s="13">
        <v>41000</v>
      </c>
      <c r="X17" s="13">
        <v>41000</v>
      </c>
      <c r="Y17" s="13">
        <v>41000</v>
      </c>
      <c r="Z17" s="13">
        <v>41000</v>
      </c>
      <c r="AA17" s="13">
        <v>41000</v>
      </c>
      <c r="AB17" s="13">
        <v>41000</v>
      </c>
      <c r="AC17" s="13">
        <v>41000</v>
      </c>
      <c r="AD17" s="13">
        <v>41000</v>
      </c>
      <c r="AE17" s="13">
        <v>41000</v>
      </c>
      <c r="AF17" s="13">
        <v>41000</v>
      </c>
      <c r="AG17" s="13">
        <v>41000</v>
      </c>
      <c r="AH17" s="13">
        <v>41000</v>
      </c>
      <c r="AI17" s="13">
        <v>41000</v>
      </c>
      <c r="AJ17" s="13">
        <v>41000</v>
      </c>
      <c r="AK17" s="13">
        <v>41000</v>
      </c>
      <c r="AL17" s="13">
        <v>41000</v>
      </c>
      <c r="AM17" s="13">
        <v>41000</v>
      </c>
      <c r="AN17" s="13">
        <v>41000</v>
      </c>
      <c r="AO17" s="13">
        <v>41000</v>
      </c>
      <c r="AP17" s="13">
        <v>41000</v>
      </c>
      <c r="AQ17" s="13">
        <v>41000</v>
      </c>
      <c r="AR17" s="13">
        <v>41000</v>
      </c>
      <c r="AS17" s="17">
        <v>41000</v>
      </c>
      <c r="AT17" s="13">
        <v>41000</v>
      </c>
      <c r="AU17" s="13">
        <v>41000</v>
      </c>
      <c r="AV17" s="13">
        <v>41000</v>
      </c>
      <c r="AW17" s="13">
        <v>41000</v>
      </c>
      <c r="AX17" s="13">
        <v>41000</v>
      </c>
      <c r="AY17" s="13">
        <v>41000</v>
      </c>
      <c r="AZ17" s="13">
        <v>41000</v>
      </c>
      <c r="BA17" s="13">
        <v>41000</v>
      </c>
      <c r="BB17" s="13">
        <v>41000</v>
      </c>
      <c r="BC17" s="13">
        <v>41000</v>
      </c>
      <c r="BD17" s="13">
        <v>41000</v>
      </c>
      <c r="BE17" s="13">
        <v>41000</v>
      </c>
      <c r="BF17" s="66"/>
      <c r="BG17" s="59">
        <f t="shared" si="3"/>
        <v>492000</v>
      </c>
      <c r="BH17" s="13">
        <f t="shared" si="5"/>
        <v>492000</v>
      </c>
      <c r="BI17" s="13">
        <f t="shared" si="6"/>
        <v>492000</v>
      </c>
      <c r="BJ17" s="13">
        <f t="shared" si="6"/>
        <v>492000</v>
      </c>
      <c r="BK17" s="13">
        <f t="shared" si="6"/>
        <v>492000</v>
      </c>
      <c r="BL17" s="13">
        <f t="shared" si="7"/>
        <v>2460000</v>
      </c>
    </row>
    <row r="18" spans="1:64" outlineLevel="1" x14ac:dyDescent="0.35">
      <c r="A18" s="4" t="s">
        <v>16</v>
      </c>
      <c r="B18" s="6" t="s">
        <v>267</v>
      </c>
      <c r="C18" s="22">
        <f t="shared" si="2"/>
        <v>200000</v>
      </c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>
        <v>50000</v>
      </c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>
        <v>50000</v>
      </c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>
        <v>50000</v>
      </c>
      <c r="AN18" s="13"/>
      <c r="AO18" s="13"/>
      <c r="AP18" s="13"/>
      <c r="AQ18" s="13"/>
      <c r="AR18" s="13"/>
      <c r="AS18" s="17"/>
      <c r="AT18" s="13"/>
      <c r="AU18" s="13"/>
      <c r="AV18" s="13"/>
      <c r="AW18" s="13"/>
      <c r="AX18" s="13"/>
      <c r="AY18" s="13">
        <v>50000</v>
      </c>
      <c r="AZ18" s="13"/>
      <c r="BA18" s="13"/>
      <c r="BB18" s="13"/>
      <c r="BC18" s="13"/>
      <c r="BD18" s="13"/>
      <c r="BE18" s="13"/>
      <c r="BF18" s="66"/>
      <c r="BG18" s="59">
        <f t="shared" si="3"/>
        <v>50000</v>
      </c>
      <c r="BH18" s="13">
        <f t="shared" si="5"/>
        <v>50000</v>
      </c>
      <c r="BI18" s="13">
        <f t="shared" si="6"/>
        <v>50000</v>
      </c>
      <c r="BJ18" s="13">
        <f t="shared" si="6"/>
        <v>50000</v>
      </c>
      <c r="BK18" s="13">
        <f t="shared" si="6"/>
        <v>50000</v>
      </c>
      <c r="BL18" s="13">
        <f t="shared" si="7"/>
        <v>250000</v>
      </c>
    </row>
    <row r="19" spans="1:64" outlineLevel="1" x14ac:dyDescent="0.35">
      <c r="A19" s="4" t="s">
        <v>17</v>
      </c>
      <c r="B19" s="6" t="s">
        <v>268</v>
      </c>
      <c r="C19" s="22">
        <f t="shared" si="2"/>
        <v>120000</v>
      </c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>
        <v>30000</v>
      </c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>
        <v>30000</v>
      </c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>
        <v>30000</v>
      </c>
      <c r="AN19" s="13"/>
      <c r="AO19" s="13"/>
      <c r="AP19" s="13"/>
      <c r="AQ19" s="13"/>
      <c r="AR19" s="13"/>
      <c r="AS19" s="17"/>
      <c r="AT19" s="13"/>
      <c r="AU19" s="13"/>
      <c r="AV19" s="13"/>
      <c r="AW19" s="13"/>
      <c r="AX19" s="13"/>
      <c r="AY19" s="13">
        <v>30000</v>
      </c>
      <c r="AZ19" s="13"/>
      <c r="BA19" s="13"/>
      <c r="BB19" s="13"/>
      <c r="BC19" s="13"/>
      <c r="BD19" s="13"/>
      <c r="BE19" s="13"/>
      <c r="BF19" s="66"/>
      <c r="BG19" s="59">
        <f t="shared" si="3"/>
        <v>30000</v>
      </c>
      <c r="BH19" s="13">
        <f t="shared" si="5"/>
        <v>30000</v>
      </c>
      <c r="BI19" s="13">
        <f t="shared" si="6"/>
        <v>30000</v>
      </c>
      <c r="BJ19" s="13">
        <f t="shared" si="6"/>
        <v>30000</v>
      </c>
      <c r="BK19" s="13">
        <f t="shared" si="6"/>
        <v>30000</v>
      </c>
      <c r="BL19" s="13">
        <f t="shared" si="7"/>
        <v>150000</v>
      </c>
    </row>
    <row r="20" spans="1:64" ht="12.65" customHeight="1" outlineLevel="1" x14ac:dyDescent="0.35">
      <c r="A20" s="4" t="s">
        <v>18</v>
      </c>
      <c r="B20" s="6" t="s">
        <v>269</v>
      </c>
      <c r="C20" s="22">
        <f t="shared" si="2"/>
        <v>10670786</v>
      </c>
      <c r="D20" s="13">
        <f>D23*0.2</f>
        <v>321930</v>
      </c>
      <c r="E20" s="13">
        <f t="shared" ref="E20:S20" si="9">E23*0.2</f>
        <v>287840</v>
      </c>
      <c r="F20" s="13">
        <f t="shared" si="9"/>
        <v>301560</v>
      </c>
      <c r="G20" s="13">
        <f t="shared" si="9"/>
        <v>322140</v>
      </c>
      <c r="H20" s="13">
        <f t="shared" si="9"/>
        <v>330372</v>
      </c>
      <c r="I20" s="13">
        <f t="shared" si="9"/>
        <v>342720</v>
      </c>
      <c r="J20" s="13">
        <f t="shared" si="9"/>
        <v>342720</v>
      </c>
      <c r="K20" s="13">
        <f t="shared" si="9"/>
        <v>342720</v>
      </c>
      <c r="L20" s="13">
        <f t="shared" si="9"/>
        <v>342720</v>
      </c>
      <c r="M20" s="13">
        <f t="shared" si="9"/>
        <v>342720</v>
      </c>
      <c r="N20" s="13">
        <f t="shared" si="9"/>
        <v>342720</v>
      </c>
      <c r="O20" s="13">
        <f t="shared" si="9"/>
        <v>342720</v>
      </c>
      <c r="P20" s="13">
        <f t="shared" si="9"/>
        <v>342720</v>
      </c>
      <c r="Q20" s="13">
        <f t="shared" si="9"/>
        <v>342720</v>
      </c>
      <c r="R20" s="13">
        <f t="shared" si="9"/>
        <v>342720</v>
      </c>
      <c r="S20" s="13">
        <f t="shared" si="9"/>
        <v>342720</v>
      </c>
      <c r="T20" s="13">
        <v>140448</v>
      </c>
      <c r="U20" s="13">
        <v>140448</v>
      </c>
      <c r="V20" s="13">
        <v>140448</v>
      </c>
      <c r="W20" s="13">
        <v>140448</v>
      </c>
      <c r="X20" s="13">
        <v>140448</v>
      </c>
      <c r="Y20" s="13">
        <v>140448</v>
      </c>
      <c r="Z20" s="13">
        <v>140448</v>
      </c>
      <c r="AA20" s="13">
        <v>140448</v>
      </c>
      <c r="AB20" s="13">
        <v>140448</v>
      </c>
      <c r="AC20" s="13">
        <v>140448</v>
      </c>
      <c r="AD20" s="13">
        <v>140448</v>
      </c>
      <c r="AE20" s="13">
        <v>140448</v>
      </c>
      <c r="AF20" s="13">
        <v>140448</v>
      </c>
      <c r="AG20" s="13">
        <v>140448</v>
      </c>
      <c r="AH20" s="13">
        <v>140448</v>
      </c>
      <c r="AI20" s="13">
        <v>140448</v>
      </c>
      <c r="AJ20" s="13">
        <v>140448</v>
      </c>
      <c r="AK20" s="13">
        <v>140448</v>
      </c>
      <c r="AL20" s="13">
        <v>140448</v>
      </c>
      <c r="AM20" s="13">
        <v>140448</v>
      </c>
      <c r="AN20" s="13">
        <v>140448</v>
      </c>
      <c r="AO20" s="13">
        <v>140448</v>
      </c>
      <c r="AP20" s="13">
        <v>140448</v>
      </c>
      <c r="AQ20" s="13">
        <v>140448</v>
      </c>
      <c r="AR20" s="13">
        <v>140448</v>
      </c>
      <c r="AS20" s="17">
        <v>140448</v>
      </c>
      <c r="AT20" s="13">
        <v>140448</v>
      </c>
      <c r="AU20" s="13">
        <v>140448</v>
      </c>
      <c r="AV20" s="13">
        <v>140448</v>
      </c>
      <c r="AW20" s="13">
        <v>140448</v>
      </c>
      <c r="AX20" s="13">
        <v>140448</v>
      </c>
      <c r="AY20" s="13">
        <v>140448</v>
      </c>
      <c r="AZ20" s="13">
        <v>140448</v>
      </c>
      <c r="BA20" s="13">
        <v>140448</v>
      </c>
      <c r="BB20" s="13">
        <v>140448</v>
      </c>
      <c r="BC20" s="13">
        <v>140448</v>
      </c>
      <c r="BD20" s="13">
        <v>140448</v>
      </c>
      <c r="BE20" s="13">
        <v>140448</v>
      </c>
      <c r="BF20" s="66"/>
      <c r="BG20" s="59">
        <f t="shared" si="3"/>
        <v>3962882</v>
      </c>
      <c r="BH20" s="13">
        <f t="shared" si="5"/>
        <v>2494464</v>
      </c>
      <c r="BI20" s="13">
        <f t="shared" si="6"/>
        <v>2494464</v>
      </c>
      <c r="BJ20" s="13">
        <f t="shared" si="6"/>
        <v>2494464</v>
      </c>
      <c r="BK20" s="13">
        <f t="shared" si="6"/>
        <v>2494464</v>
      </c>
      <c r="BL20" s="13">
        <f t="shared" si="7"/>
        <v>13940738</v>
      </c>
    </row>
    <row r="21" spans="1:64" outlineLevel="1" x14ac:dyDescent="0.35">
      <c r="A21" s="4" t="s">
        <v>71</v>
      </c>
      <c r="B21" s="6" t="s">
        <v>270</v>
      </c>
      <c r="C21" s="22">
        <f t="shared" si="2"/>
        <v>5335393</v>
      </c>
      <c r="D21" s="13">
        <f>D23*0.1</f>
        <v>160965</v>
      </c>
      <c r="E21" s="13">
        <f t="shared" ref="E21:S21" si="10">E23*0.1</f>
        <v>143920</v>
      </c>
      <c r="F21" s="13">
        <f t="shared" si="10"/>
        <v>150780</v>
      </c>
      <c r="G21" s="13">
        <f t="shared" si="10"/>
        <v>161070</v>
      </c>
      <c r="H21" s="13">
        <f t="shared" si="10"/>
        <v>165186</v>
      </c>
      <c r="I21" s="13">
        <f t="shared" si="10"/>
        <v>171360</v>
      </c>
      <c r="J21" s="13">
        <f t="shared" si="10"/>
        <v>171360</v>
      </c>
      <c r="K21" s="13">
        <f t="shared" si="10"/>
        <v>171360</v>
      </c>
      <c r="L21" s="13">
        <f t="shared" si="10"/>
        <v>171360</v>
      </c>
      <c r="M21" s="13">
        <f t="shared" si="10"/>
        <v>171360</v>
      </c>
      <c r="N21" s="13">
        <f t="shared" si="10"/>
        <v>171360</v>
      </c>
      <c r="O21" s="13">
        <f t="shared" si="10"/>
        <v>171360</v>
      </c>
      <c r="P21" s="13">
        <f t="shared" si="10"/>
        <v>171360</v>
      </c>
      <c r="Q21" s="13">
        <f t="shared" si="10"/>
        <v>171360</v>
      </c>
      <c r="R21" s="13">
        <f t="shared" si="10"/>
        <v>171360</v>
      </c>
      <c r="S21" s="13">
        <f t="shared" si="10"/>
        <v>171360</v>
      </c>
      <c r="T21" s="13">
        <v>70224</v>
      </c>
      <c r="U21" s="13">
        <v>70224</v>
      </c>
      <c r="V21" s="13">
        <v>70224</v>
      </c>
      <c r="W21" s="13">
        <v>70224</v>
      </c>
      <c r="X21" s="13">
        <v>70224</v>
      </c>
      <c r="Y21" s="13">
        <v>70224</v>
      </c>
      <c r="Z21" s="13">
        <v>70224</v>
      </c>
      <c r="AA21" s="13">
        <v>70224</v>
      </c>
      <c r="AB21" s="13">
        <v>70224</v>
      </c>
      <c r="AC21" s="13">
        <v>70224</v>
      </c>
      <c r="AD21" s="13">
        <v>70224</v>
      </c>
      <c r="AE21" s="13">
        <v>70224</v>
      </c>
      <c r="AF21" s="13">
        <v>70224</v>
      </c>
      <c r="AG21" s="13">
        <v>70224</v>
      </c>
      <c r="AH21" s="13">
        <v>70224</v>
      </c>
      <c r="AI21" s="13">
        <v>70224</v>
      </c>
      <c r="AJ21" s="13">
        <v>70224</v>
      </c>
      <c r="AK21" s="13">
        <v>70224</v>
      </c>
      <c r="AL21" s="13">
        <v>70224</v>
      </c>
      <c r="AM21" s="13">
        <v>70224</v>
      </c>
      <c r="AN21" s="13">
        <v>70224</v>
      </c>
      <c r="AO21" s="13">
        <v>70224</v>
      </c>
      <c r="AP21" s="13">
        <v>70224</v>
      </c>
      <c r="AQ21" s="13">
        <v>70224</v>
      </c>
      <c r="AR21" s="13">
        <v>70224</v>
      </c>
      <c r="AS21" s="17">
        <v>70224</v>
      </c>
      <c r="AT21" s="13">
        <v>70224</v>
      </c>
      <c r="AU21" s="13">
        <v>70224</v>
      </c>
      <c r="AV21" s="13">
        <v>70224</v>
      </c>
      <c r="AW21" s="13">
        <v>70224</v>
      </c>
      <c r="AX21" s="13">
        <v>70224</v>
      </c>
      <c r="AY21" s="13">
        <v>70224</v>
      </c>
      <c r="AZ21" s="13">
        <v>70224</v>
      </c>
      <c r="BA21" s="13">
        <v>70224</v>
      </c>
      <c r="BB21" s="13">
        <v>70224</v>
      </c>
      <c r="BC21" s="13">
        <v>70224</v>
      </c>
      <c r="BD21" s="13">
        <v>70224</v>
      </c>
      <c r="BE21" s="13">
        <v>70224</v>
      </c>
      <c r="BF21" s="65"/>
      <c r="BG21" s="59">
        <f t="shared" si="3"/>
        <v>1981441</v>
      </c>
      <c r="BH21" s="13">
        <f t="shared" si="5"/>
        <v>1247232</v>
      </c>
      <c r="BI21" s="13">
        <f t="shared" si="6"/>
        <v>1247232</v>
      </c>
      <c r="BJ21" s="13">
        <f t="shared" si="6"/>
        <v>1247232</v>
      </c>
      <c r="BK21" s="13">
        <f t="shared" si="6"/>
        <v>1247232</v>
      </c>
      <c r="BL21" s="13">
        <f t="shared" si="7"/>
        <v>6970369</v>
      </c>
    </row>
    <row r="22" spans="1:64" outlineLevel="1" x14ac:dyDescent="0.35">
      <c r="A22" s="4" t="s">
        <v>72</v>
      </c>
      <c r="B22" s="6" t="s">
        <v>271</v>
      </c>
      <c r="C22" s="22">
        <f t="shared" si="2"/>
        <v>54000</v>
      </c>
      <c r="D22" s="13">
        <v>1000</v>
      </c>
      <c r="E22" s="13">
        <v>1000</v>
      </c>
      <c r="F22" s="13">
        <v>1000</v>
      </c>
      <c r="G22" s="13">
        <v>1000</v>
      </c>
      <c r="H22" s="13">
        <v>1000</v>
      </c>
      <c r="I22" s="13">
        <v>1000</v>
      </c>
      <c r="J22" s="13">
        <v>1000</v>
      </c>
      <c r="K22" s="13">
        <v>1000</v>
      </c>
      <c r="L22" s="13">
        <v>1000</v>
      </c>
      <c r="M22" s="13">
        <v>1000</v>
      </c>
      <c r="N22" s="13">
        <v>1000</v>
      </c>
      <c r="O22" s="13">
        <v>1000</v>
      </c>
      <c r="P22" s="13">
        <v>1000</v>
      </c>
      <c r="Q22" s="13">
        <v>1000</v>
      </c>
      <c r="R22" s="13">
        <v>1000</v>
      </c>
      <c r="S22" s="13">
        <v>1000</v>
      </c>
      <c r="T22" s="13">
        <v>1000</v>
      </c>
      <c r="U22" s="13">
        <v>1000</v>
      </c>
      <c r="V22" s="13">
        <v>1000</v>
      </c>
      <c r="W22" s="13">
        <v>1000</v>
      </c>
      <c r="X22" s="13">
        <v>1000</v>
      </c>
      <c r="Y22" s="13">
        <v>1000</v>
      </c>
      <c r="Z22" s="13">
        <v>1000</v>
      </c>
      <c r="AA22" s="13">
        <v>1000</v>
      </c>
      <c r="AB22" s="13">
        <v>1000</v>
      </c>
      <c r="AC22" s="13">
        <v>1000</v>
      </c>
      <c r="AD22" s="13">
        <v>1000</v>
      </c>
      <c r="AE22" s="13">
        <v>1000</v>
      </c>
      <c r="AF22" s="13">
        <v>1000</v>
      </c>
      <c r="AG22" s="13">
        <v>1000</v>
      </c>
      <c r="AH22" s="13">
        <v>1000</v>
      </c>
      <c r="AI22" s="13">
        <v>1000</v>
      </c>
      <c r="AJ22" s="13">
        <v>1000</v>
      </c>
      <c r="AK22" s="13">
        <v>1000</v>
      </c>
      <c r="AL22" s="13">
        <v>1000</v>
      </c>
      <c r="AM22" s="13">
        <v>1000</v>
      </c>
      <c r="AN22" s="13">
        <v>1000</v>
      </c>
      <c r="AO22" s="13">
        <v>1000</v>
      </c>
      <c r="AP22" s="13">
        <v>1000</v>
      </c>
      <c r="AQ22" s="13">
        <v>1000</v>
      </c>
      <c r="AR22" s="13">
        <v>1000</v>
      </c>
      <c r="AS22" s="17">
        <v>1000</v>
      </c>
      <c r="AT22" s="13">
        <v>1000</v>
      </c>
      <c r="AU22" s="13">
        <v>1000</v>
      </c>
      <c r="AV22" s="13">
        <v>1000</v>
      </c>
      <c r="AW22" s="13">
        <v>1000</v>
      </c>
      <c r="AX22" s="13">
        <v>1000</v>
      </c>
      <c r="AY22" s="13">
        <v>1000</v>
      </c>
      <c r="AZ22" s="13">
        <v>1000</v>
      </c>
      <c r="BA22" s="13">
        <v>1000</v>
      </c>
      <c r="BB22" s="13">
        <v>1000</v>
      </c>
      <c r="BC22" s="13">
        <v>1000</v>
      </c>
      <c r="BD22" s="13">
        <v>1000</v>
      </c>
      <c r="BE22" s="13">
        <v>1000</v>
      </c>
      <c r="BF22" s="66"/>
      <c r="BG22" s="59">
        <f t="shared" si="3"/>
        <v>12000</v>
      </c>
      <c r="BH22" s="13">
        <f t="shared" si="5"/>
        <v>12000</v>
      </c>
      <c r="BI22" s="13">
        <f t="shared" si="6"/>
        <v>12000</v>
      </c>
      <c r="BJ22" s="13">
        <f t="shared" si="6"/>
        <v>12000</v>
      </c>
      <c r="BK22" s="13">
        <f t="shared" si="6"/>
        <v>12000</v>
      </c>
      <c r="BL22" s="13">
        <f t="shared" si="7"/>
        <v>60000</v>
      </c>
    </row>
    <row r="23" spans="1:64" ht="15.5" x14ac:dyDescent="0.35">
      <c r="A23" s="3" t="s">
        <v>19</v>
      </c>
      <c r="B23" s="8" t="s">
        <v>272</v>
      </c>
      <c r="C23" s="23">
        <f>SUM(C24:C33)</f>
        <v>91785610</v>
      </c>
      <c r="D23" s="14">
        <f t="shared" ref="D23:BE23" si="11">SUM(D24:D33)</f>
        <v>1609650</v>
      </c>
      <c r="E23" s="14">
        <f t="shared" si="11"/>
        <v>1439200</v>
      </c>
      <c r="F23" s="14">
        <f t="shared" si="11"/>
        <v>1507800</v>
      </c>
      <c r="G23" s="14">
        <f t="shared" si="11"/>
        <v>1610700</v>
      </c>
      <c r="H23" s="14">
        <f t="shared" si="11"/>
        <v>1651860</v>
      </c>
      <c r="I23" s="14">
        <f t="shared" si="11"/>
        <v>1713600</v>
      </c>
      <c r="J23" s="14">
        <f t="shared" si="11"/>
        <v>1713600</v>
      </c>
      <c r="K23" s="14">
        <f t="shared" si="11"/>
        <v>1713600</v>
      </c>
      <c r="L23" s="14">
        <f t="shared" si="11"/>
        <v>1713600</v>
      </c>
      <c r="M23" s="14">
        <f t="shared" si="11"/>
        <v>1713600</v>
      </c>
      <c r="N23" s="14">
        <f t="shared" si="11"/>
        <v>1713600</v>
      </c>
      <c r="O23" s="14">
        <f t="shared" si="11"/>
        <v>1713600</v>
      </c>
      <c r="P23" s="14">
        <f t="shared" si="11"/>
        <v>1713600</v>
      </c>
      <c r="Q23" s="14">
        <f t="shared" si="11"/>
        <v>1713600</v>
      </c>
      <c r="R23" s="14">
        <f t="shared" si="11"/>
        <v>1713600</v>
      </c>
      <c r="S23" s="14">
        <f t="shared" si="11"/>
        <v>1713600</v>
      </c>
      <c r="T23" s="14">
        <f t="shared" si="11"/>
        <v>1713600</v>
      </c>
      <c r="U23" s="14">
        <f t="shared" si="11"/>
        <v>1713600</v>
      </c>
      <c r="V23" s="14">
        <f t="shared" si="11"/>
        <v>1713600</v>
      </c>
      <c r="W23" s="14">
        <f t="shared" si="11"/>
        <v>1713600</v>
      </c>
      <c r="X23" s="14">
        <f t="shared" si="11"/>
        <v>1713600</v>
      </c>
      <c r="Y23" s="14">
        <f t="shared" si="11"/>
        <v>1713600</v>
      </c>
      <c r="Z23" s="14">
        <f t="shared" si="11"/>
        <v>1713600</v>
      </c>
      <c r="AA23" s="14">
        <f t="shared" si="11"/>
        <v>1713600</v>
      </c>
      <c r="AB23" s="14">
        <f t="shared" si="11"/>
        <v>1713600</v>
      </c>
      <c r="AC23" s="14">
        <f t="shared" si="11"/>
        <v>1713600</v>
      </c>
      <c r="AD23" s="14">
        <f t="shared" si="11"/>
        <v>1713600</v>
      </c>
      <c r="AE23" s="14">
        <f t="shared" si="11"/>
        <v>1713600</v>
      </c>
      <c r="AF23" s="14">
        <f t="shared" si="11"/>
        <v>1713600</v>
      </c>
      <c r="AG23" s="14">
        <f t="shared" si="11"/>
        <v>1713600</v>
      </c>
      <c r="AH23" s="14">
        <f t="shared" si="11"/>
        <v>1713600</v>
      </c>
      <c r="AI23" s="14">
        <f t="shared" si="11"/>
        <v>1713600</v>
      </c>
      <c r="AJ23" s="14">
        <f t="shared" si="11"/>
        <v>1713600</v>
      </c>
      <c r="AK23" s="14">
        <f t="shared" si="11"/>
        <v>1713600</v>
      </c>
      <c r="AL23" s="14">
        <f t="shared" si="11"/>
        <v>1713600</v>
      </c>
      <c r="AM23" s="14">
        <f t="shared" si="11"/>
        <v>1713600</v>
      </c>
      <c r="AN23" s="14">
        <f t="shared" si="11"/>
        <v>1713600</v>
      </c>
      <c r="AO23" s="14">
        <f t="shared" si="11"/>
        <v>1713600</v>
      </c>
      <c r="AP23" s="14">
        <f t="shared" si="11"/>
        <v>1713600</v>
      </c>
      <c r="AQ23" s="14">
        <f t="shared" si="11"/>
        <v>1713600</v>
      </c>
      <c r="AR23" s="14">
        <f t="shared" si="11"/>
        <v>1713600</v>
      </c>
      <c r="AS23" s="17">
        <f t="shared" si="11"/>
        <v>1713600</v>
      </c>
      <c r="AT23" s="14">
        <f t="shared" si="11"/>
        <v>1713600</v>
      </c>
      <c r="AU23" s="14">
        <f t="shared" si="11"/>
        <v>1713600</v>
      </c>
      <c r="AV23" s="14">
        <f t="shared" si="11"/>
        <v>1713600</v>
      </c>
      <c r="AW23" s="14">
        <f t="shared" si="11"/>
        <v>1713600</v>
      </c>
      <c r="AX23" s="14">
        <f t="shared" si="11"/>
        <v>1713600</v>
      </c>
      <c r="AY23" s="14">
        <f t="shared" si="11"/>
        <v>1713600</v>
      </c>
      <c r="AZ23" s="14">
        <f t="shared" si="11"/>
        <v>1713600</v>
      </c>
      <c r="BA23" s="14">
        <f t="shared" si="11"/>
        <v>1713600</v>
      </c>
      <c r="BB23" s="14">
        <f t="shared" si="11"/>
        <v>1713600</v>
      </c>
      <c r="BC23" s="14">
        <f t="shared" si="11"/>
        <v>1713600</v>
      </c>
      <c r="BD23" s="14">
        <f t="shared" si="11"/>
        <v>1713600</v>
      </c>
      <c r="BE23" s="14">
        <f t="shared" si="11"/>
        <v>1713600</v>
      </c>
      <c r="BF23" s="66"/>
      <c r="BG23" s="60">
        <f t="shared" ref="BG23:BK23" si="12">SUM(BG24:BG33)</f>
        <v>19814410</v>
      </c>
      <c r="BH23" s="14">
        <f t="shared" si="12"/>
        <v>20563200</v>
      </c>
      <c r="BI23" s="14">
        <f t="shared" si="12"/>
        <v>20563200</v>
      </c>
      <c r="BJ23" s="14">
        <f t="shared" si="12"/>
        <v>20563200</v>
      </c>
      <c r="BK23" s="14">
        <f t="shared" si="12"/>
        <v>20563200</v>
      </c>
      <c r="BL23" s="14">
        <f>SUM(BG23:BK23)</f>
        <v>102067210</v>
      </c>
    </row>
    <row r="24" spans="1:64" outlineLevel="1" x14ac:dyDescent="0.35">
      <c r="A24" s="4" t="s">
        <v>24</v>
      </c>
      <c r="B24" s="11" t="s">
        <v>273</v>
      </c>
      <c r="C24" s="24">
        <f t="shared" ref="C24:C33" si="13">SUM(D24:BE24)</f>
        <v>0</v>
      </c>
      <c r="D24" s="15">
        <f>Products!$I$3</f>
        <v>0</v>
      </c>
      <c r="E24" s="15">
        <f>Products!$I$3</f>
        <v>0</v>
      </c>
      <c r="F24" s="15">
        <f>Products!$I$3</f>
        <v>0</v>
      </c>
      <c r="G24" s="15">
        <f>Products!$I$3</f>
        <v>0</v>
      </c>
      <c r="H24" s="15">
        <f>Products!$I$3</f>
        <v>0</v>
      </c>
      <c r="I24" s="15">
        <f>Products!$I$3</f>
        <v>0</v>
      </c>
      <c r="J24" s="15">
        <f>Products!$I$3</f>
        <v>0</v>
      </c>
      <c r="K24" s="15">
        <f>Products!$I$3</f>
        <v>0</v>
      </c>
      <c r="L24" s="15">
        <f>Products!$I$3</f>
        <v>0</v>
      </c>
      <c r="M24" s="15">
        <f>Products!$I$3</f>
        <v>0</v>
      </c>
      <c r="N24" s="15">
        <f>Products!$I$3</f>
        <v>0</v>
      </c>
      <c r="O24" s="15">
        <f>Products!$I$3</f>
        <v>0</v>
      </c>
      <c r="P24" s="15">
        <f>Products!$I$3</f>
        <v>0</v>
      </c>
      <c r="Q24" s="15">
        <f>Products!$I$3</f>
        <v>0</v>
      </c>
      <c r="R24" s="15">
        <f>Products!$I$3</f>
        <v>0</v>
      </c>
      <c r="S24" s="15">
        <f>Products!$I$3</f>
        <v>0</v>
      </c>
      <c r="T24" s="15">
        <f>Products!$I$3</f>
        <v>0</v>
      </c>
      <c r="U24" s="15">
        <f>Products!$I$3</f>
        <v>0</v>
      </c>
      <c r="V24" s="15">
        <f>Products!$I$3</f>
        <v>0</v>
      </c>
      <c r="W24" s="15">
        <f>Products!$I$3</f>
        <v>0</v>
      </c>
      <c r="X24" s="15">
        <f>Products!$I$3</f>
        <v>0</v>
      </c>
      <c r="Y24" s="15">
        <f>Products!$I$3</f>
        <v>0</v>
      </c>
      <c r="Z24" s="15">
        <f>Products!$I$3</f>
        <v>0</v>
      </c>
      <c r="AA24" s="15">
        <f>Products!$I$3</f>
        <v>0</v>
      </c>
      <c r="AB24" s="15">
        <f>Products!$I$3</f>
        <v>0</v>
      </c>
      <c r="AC24" s="15">
        <f>Products!$I$3</f>
        <v>0</v>
      </c>
      <c r="AD24" s="15">
        <f>Products!$I$3</f>
        <v>0</v>
      </c>
      <c r="AE24" s="15">
        <f>Products!$I$3</f>
        <v>0</v>
      </c>
      <c r="AF24" s="15">
        <f>Products!$I$3</f>
        <v>0</v>
      </c>
      <c r="AG24" s="15">
        <f>Products!$I$3</f>
        <v>0</v>
      </c>
      <c r="AH24" s="15">
        <f>Products!$I$3</f>
        <v>0</v>
      </c>
      <c r="AI24" s="15">
        <f>Products!$I$3</f>
        <v>0</v>
      </c>
      <c r="AJ24" s="15">
        <f>Products!$I$3</f>
        <v>0</v>
      </c>
      <c r="AK24" s="15">
        <f>Products!$I$3</f>
        <v>0</v>
      </c>
      <c r="AL24" s="15">
        <f>Products!$I$3</f>
        <v>0</v>
      </c>
      <c r="AM24" s="15">
        <f>Products!$I$3</f>
        <v>0</v>
      </c>
      <c r="AN24" s="15">
        <f>Products!$I$3</f>
        <v>0</v>
      </c>
      <c r="AO24" s="15">
        <f>Products!$I$3</f>
        <v>0</v>
      </c>
      <c r="AP24" s="15">
        <f>Products!$I$3</f>
        <v>0</v>
      </c>
      <c r="AQ24" s="15">
        <f>Products!$I$3</f>
        <v>0</v>
      </c>
      <c r="AR24" s="15">
        <f>Products!$I$3</f>
        <v>0</v>
      </c>
      <c r="AS24" s="17">
        <f>Products!$I$3</f>
        <v>0</v>
      </c>
      <c r="AT24" s="15">
        <f>Products!$I$3</f>
        <v>0</v>
      </c>
      <c r="AU24" s="15">
        <f>Products!$I$3</f>
        <v>0</v>
      </c>
      <c r="AV24" s="15">
        <f>Products!$I$3</f>
        <v>0</v>
      </c>
      <c r="AW24" s="15">
        <f>Products!$I$3</f>
        <v>0</v>
      </c>
      <c r="AX24" s="15">
        <f>Products!$I$3</f>
        <v>0</v>
      </c>
      <c r="AY24" s="15">
        <f>Products!$I$3</f>
        <v>0</v>
      </c>
      <c r="AZ24" s="15">
        <f>Products!$I$3</f>
        <v>0</v>
      </c>
      <c r="BA24" s="15">
        <f>Products!$I$3</f>
        <v>0</v>
      </c>
      <c r="BB24" s="15">
        <f>Products!$I$3</f>
        <v>0</v>
      </c>
      <c r="BC24" s="15">
        <f>Products!$I$3</f>
        <v>0</v>
      </c>
      <c r="BD24" s="15">
        <f>Products!$I$3</f>
        <v>0</v>
      </c>
      <c r="BE24" s="15">
        <f>Products!$I$3</f>
        <v>0</v>
      </c>
      <c r="BF24" s="66"/>
      <c r="BG24" s="61">
        <f t="shared" ref="BG24:BG32" si="14">SUM(D24:O24)</f>
        <v>0</v>
      </c>
      <c r="BH24" s="15">
        <f>SUM($P$24:$AA$24)</f>
        <v>0</v>
      </c>
      <c r="BI24" s="15">
        <f>BH24</f>
        <v>0</v>
      </c>
      <c r="BJ24" s="15">
        <f>BI24</f>
        <v>0</v>
      </c>
      <c r="BK24" s="15">
        <f>BJ24</f>
        <v>0</v>
      </c>
      <c r="BL24" s="15">
        <f>SUM(BG24:BK24)</f>
        <v>0</v>
      </c>
    </row>
    <row r="25" spans="1:64" outlineLevel="1" x14ac:dyDescent="0.35">
      <c r="A25" s="4" t="s">
        <v>25</v>
      </c>
      <c r="B25" s="11" t="s">
        <v>106</v>
      </c>
      <c r="C25" s="24">
        <f t="shared" si="13"/>
        <v>70308000</v>
      </c>
      <c r="D25" s="15">
        <f>Products!$I$8</f>
        <v>1302000</v>
      </c>
      <c r="E25" s="15">
        <f>Products!$I$8</f>
        <v>1302000</v>
      </c>
      <c r="F25" s="15">
        <f>Products!$I$8</f>
        <v>1302000</v>
      </c>
      <c r="G25" s="15">
        <f>Products!$I$8</f>
        <v>1302000</v>
      </c>
      <c r="H25" s="15">
        <f>Products!$I$8</f>
        <v>1302000</v>
      </c>
      <c r="I25" s="15">
        <f>Products!$I$8</f>
        <v>1302000</v>
      </c>
      <c r="J25" s="15">
        <f>Products!$I$8</f>
        <v>1302000</v>
      </c>
      <c r="K25" s="15">
        <f>Products!$I$8</f>
        <v>1302000</v>
      </c>
      <c r="L25" s="15">
        <f>Products!$I$8</f>
        <v>1302000</v>
      </c>
      <c r="M25" s="15">
        <f>Products!$I$8</f>
        <v>1302000</v>
      </c>
      <c r="N25" s="15">
        <f>Products!$I$8</f>
        <v>1302000</v>
      </c>
      <c r="O25" s="15">
        <f>Products!$I$8</f>
        <v>1302000</v>
      </c>
      <c r="P25" s="15">
        <f>Products!$I$8</f>
        <v>1302000</v>
      </c>
      <c r="Q25" s="15">
        <f>Products!$I$8</f>
        <v>1302000</v>
      </c>
      <c r="R25" s="15">
        <f>Products!$I$8</f>
        <v>1302000</v>
      </c>
      <c r="S25" s="15">
        <f>Products!$I$8</f>
        <v>1302000</v>
      </c>
      <c r="T25" s="15">
        <f>Products!$I$8</f>
        <v>1302000</v>
      </c>
      <c r="U25" s="15">
        <f>Products!$I$8</f>
        <v>1302000</v>
      </c>
      <c r="V25" s="15">
        <f>Products!$I$8</f>
        <v>1302000</v>
      </c>
      <c r="W25" s="15">
        <f>Products!$I$8</f>
        <v>1302000</v>
      </c>
      <c r="X25" s="15">
        <f>Products!$I$8</f>
        <v>1302000</v>
      </c>
      <c r="Y25" s="15">
        <f>Products!$I$8</f>
        <v>1302000</v>
      </c>
      <c r="Z25" s="15">
        <f>Products!$I$8</f>
        <v>1302000</v>
      </c>
      <c r="AA25" s="15">
        <f>Products!$I$8</f>
        <v>1302000</v>
      </c>
      <c r="AB25" s="15">
        <f>Products!$I$8</f>
        <v>1302000</v>
      </c>
      <c r="AC25" s="15">
        <f>Products!$I$8</f>
        <v>1302000</v>
      </c>
      <c r="AD25" s="15">
        <f>Products!$I$8</f>
        <v>1302000</v>
      </c>
      <c r="AE25" s="15">
        <f>Products!$I$8</f>
        <v>1302000</v>
      </c>
      <c r="AF25" s="15">
        <f>Products!$I$8</f>
        <v>1302000</v>
      </c>
      <c r="AG25" s="15">
        <f>Products!$I$8</f>
        <v>1302000</v>
      </c>
      <c r="AH25" s="15">
        <f>Products!$I$8</f>
        <v>1302000</v>
      </c>
      <c r="AI25" s="15">
        <f>Products!$I$8</f>
        <v>1302000</v>
      </c>
      <c r="AJ25" s="15">
        <f>Products!$I$8</f>
        <v>1302000</v>
      </c>
      <c r="AK25" s="15">
        <f>Products!$I$8</f>
        <v>1302000</v>
      </c>
      <c r="AL25" s="15">
        <f>Products!$I$8</f>
        <v>1302000</v>
      </c>
      <c r="AM25" s="15">
        <f>Products!$I$8</f>
        <v>1302000</v>
      </c>
      <c r="AN25" s="15">
        <f>Products!$I$8</f>
        <v>1302000</v>
      </c>
      <c r="AO25" s="15">
        <f>Products!$I$8</f>
        <v>1302000</v>
      </c>
      <c r="AP25" s="15">
        <f>Products!$I$8</f>
        <v>1302000</v>
      </c>
      <c r="AQ25" s="15">
        <f>Products!$I$8</f>
        <v>1302000</v>
      </c>
      <c r="AR25" s="15">
        <f>Products!$I$8</f>
        <v>1302000</v>
      </c>
      <c r="AS25" s="17">
        <f>Products!$I$8</f>
        <v>1302000</v>
      </c>
      <c r="AT25" s="15">
        <f>Products!$I$8</f>
        <v>1302000</v>
      </c>
      <c r="AU25" s="15">
        <f>Products!$I$8</f>
        <v>1302000</v>
      </c>
      <c r="AV25" s="15">
        <f>Products!$I$8</f>
        <v>1302000</v>
      </c>
      <c r="AW25" s="15">
        <f>Products!$I$8</f>
        <v>1302000</v>
      </c>
      <c r="AX25" s="15">
        <f>Products!$I$8</f>
        <v>1302000</v>
      </c>
      <c r="AY25" s="15">
        <f>Products!$I$8</f>
        <v>1302000</v>
      </c>
      <c r="AZ25" s="15">
        <f>Products!$I$8</f>
        <v>1302000</v>
      </c>
      <c r="BA25" s="15">
        <f>Products!$I$8</f>
        <v>1302000</v>
      </c>
      <c r="BB25" s="15">
        <f>Products!$I$8</f>
        <v>1302000</v>
      </c>
      <c r="BC25" s="15">
        <f>Products!$I$8</f>
        <v>1302000</v>
      </c>
      <c r="BD25" s="15">
        <f>Products!$I$8</f>
        <v>1302000</v>
      </c>
      <c r="BE25" s="15">
        <f>Products!$I$8</f>
        <v>1302000</v>
      </c>
      <c r="BF25" s="66"/>
      <c r="BG25" s="61">
        <f t="shared" si="14"/>
        <v>15624000</v>
      </c>
      <c r="BH25" s="15">
        <f>SUM(P$25:AA$25)</f>
        <v>15624000</v>
      </c>
      <c r="BI25" s="15">
        <f t="shared" ref="BI25:BJ32" si="15">BH25</f>
        <v>15624000</v>
      </c>
      <c r="BJ25" s="15">
        <f t="shared" si="15"/>
        <v>15624000</v>
      </c>
      <c r="BK25" s="15">
        <f t="shared" ref="BK25" si="16">BJ25</f>
        <v>15624000</v>
      </c>
      <c r="BL25" s="15">
        <f t="shared" ref="BL25:BL32" si="17">SUM(BG25:BK25)</f>
        <v>78120000</v>
      </c>
    </row>
    <row r="26" spans="1:64" outlineLevel="1" x14ac:dyDescent="0.35">
      <c r="A26" s="4" t="s">
        <v>26</v>
      </c>
      <c r="B26" s="11" t="s">
        <v>107</v>
      </c>
      <c r="C26" s="24">
        <f t="shared" si="13"/>
        <v>14314300</v>
      </c>
      <c r="D26" s="15">
        <f>Products!$I$9</f>
        <v>273000</v>
      </c>
      <c r="E26" s="15">
        <f>Products!$I$9/3</f>
        <v>91000</v>
      </c>
      <c r="F26" s="15">
        <f>Products!$I$9/2</f>
        <v>136500</v>
      </c>
      <c r="G26" s="15">
        <f>Products!$I$9*0.75</f>
        <v>204750</v>
      </c>
      <c r="H26" s="15">
        <f>Products!$I$9*0.85</f>
        <v>232050</v>
      </c>
      <c r="I26" s="15">
        <f>Products!$I$9</f>
        <v>273000</v>
      </c>
      <c r="J26" s="15">
        <f>Products!$I$9</f>
        <v>273000</v>
      </c>
      <c r="K26" s="15">
        <f>Products!$I$9</f>
        <v>273000</v>
      </c>
      <c r="L26" s="15">
        <f>Products!$I$9</f>
        <v>273000</v>
      </c>
      <c r="M26" s="15">
        <f>Products!$I$9</f>
        <v>273000</v>
      </c>
      <c r="N26" s="15">
        <f>Products!$I$9</f>
        <v>273000</v>
      </c>
      <c r="O26" s="15">
        <f>Products!$I$9</f>
        <v>273000</v>
      </c>
      <c r="P26" s="15">
        <f>Products!$I$9</f>
        <v>273000</v>
      </c>
      <c r="Q26" s="15">
        <f>Products!$I$9</f>
        <v>273000</v>
      </c>
      <c r="R26" s="15">
        <f>Products!$I$9</f>
        <v>273000</v>
      </c>
      <c r="S26" s="15">
        <f>Products!$I$9</f>
        <v>273000</v>
      </c>
      <c r="T26" s="15">
        <f>Products!$I$9</f>
        <v>273000</v>
      </c>
      <c r="U26" s="15">
        <f>Products!$I$9</f>
        <v>273000</v>
      </c>
      <c r="V26" s="15">
        <f>Products!$I$9</f>
        <v>273000</v>
      </c>
      <c r="W26" s="15">
        <f>Products!$I$9</f>
        <v>273000</v>
      </c>
      <c r="X26" s="15">
        <f>Products!$I$9</f>
        <v>273000</v>
      </c>
      <c r="Y26" s="15">
        <f>Products!$I$9</f>
        <v>273000</v>
      </c>
      <c r="Z26" s="15">
        <f>Products!$I$9</f>
        <v>273000</v>
      </c>
      <c r="AA26" s="15">
        <f>Products!$I$9</f>
        <v>273000</v>
      </c>
      <c r="AB26" s="15">
        <f>Products!$I$9</f>
        <v>273000</v>
      </c>
      <c r="AC26" s="15">
        <f>Products!$I$9</f>
        <v>273000</v>
      </c>
      <c r="AD26" s="15">
        <f>Products!$I$9</f>
        <v>273000</v>
      </c>
      <c r="AE26" s="15">
        <f>Products!$I$9</f>
        <v>273000</v>
      </c>
      <c r="AF26" s="15">
        <f>Products!$I$9</f>
        <v>273000</v>
      </c>
      <c r="AG26" s="15">
        <f>Products!$I$9</f>
        <v>273000</v>
      </c>
      <c r="AH26" s="15">
        <f>Products!$I$9</f>
        <v>273000</v>
      </c>
      <c r="AI26" s="15">
        <f>Products!$I$9</f>
        <v>273000</v>
      </c>
      <c r="AJ26" s="15">
        <f>Products!$I$9</f>
        <v>273000</v>
      </c>
      <c r="AK26" s="15">
        <f>Products!$I$9</f>
        <v>273000</v>
      </c>
      <c r="AL26" s="15">
        <f>Products!$I$9</f>
        <v>273000</v>
      </c>
      <c r="AM26" s="15">
        <f>Products!$I$9</f>
        <v>273000</v>
      </c>
      <c r="AN26" s="15">
        <f>Products!$I$9</f>
        <v>273000</v>
      </c>
      <c r="AO26" s="15">
        <f>Products!$I$9</f>
        <v>273000</v>
      </c>
      <c r="AP26" s="15">
        <f>Products!$I$9</f>
        <v>273000</v>
      </c>
      <c r="AQ26" s="15">
        <f>Products!$I$9</f>
        <v>273000</v>
      </c>
      <c r="AR26" s="15">
        <f>Products!$I$9</f>
        <v>273000</v>
      </c>
      <c r="AS26" s="17">
        <f>Products!$I$9</f>
        <v>273000</v>
      </c>
      <c r="AT26" s="15">
        <f>Products!$I$9</f>
        <v>273000</v>
      </c>
      <c r="AU26" s="15">
        <f>Products!$I$9</f>
        <v>273000</v>
      </c>
      <c r="AV26" s="15">
        <f>Products!$I$9</f>
        <v>273000</v>
      </c>
      <c r="AW26" s="15">
        <f>Products!$I$9</f>
        <v>273000</v>
      </c>
      <c r="AX26" s="15">
        <f>Products!$I$9</f>
        <v>273000</v>
      </c>
      <c r="AY26" s="15">
        <f>Products!$I$9</f>
        <v>273000</v>
      </c>
      <c r="AZ26" s="15">
        <f>Products!$I$9</f>
        <v>273000</v>
      </c>
      <c r="BA26" s="15">
        <f>Products!$I$9</f>
        <v>273000</v>
      </c>
      <c r="BB26" s="15">
        <f>Products!$I$9</f>
        <v>273000</v>
      </c>
      <c r="BC26" s="15">
        <f>Products!$I$9</f>
        <v>273000</v>
      </c>
      <c r="BD26" s="15">
        <f>Products!$I$9</f>
        <v>273000</v>
      </c>
      <c r="BE26" s="15">
        <f>Products!$I$9</f>
        <v>273000</v>
      </c>
      <c r="BF26" s="66"/>
      <c r="BG26" s="61">
        <f t="shared" si="14"/>
        <v>2848300</v>
      </c>
      <c r="BH26" s="15">
        <f>SUM(P26:AA26)</f>
        <v>3276000</v>
      </c>
      <c r="BI26" s="15">
        <f t="shared" si="15"/>
        <v>3276000</v>
      </c>
      <c r="BJ26" s="15">
        <f t="shared" si="15"/>
        <v>3276000</v>
      </c>
      <c r="BK26" s="15">
        <f t="shared" ref="BK26" si="18">BJ26</f>
        <v>3276000</v>
      </c>
      <c r="BL26" s="15">
        <f t="shared" si="17"/>
        <v>15952300</v>
      </c>
    </row>
    <row r="27" spans="1:64" outlineLevel="1" x14ac:dyDescent="0.35">
      <c r="A27" s="4" t="s">
        <v>27</v>
      </c>
      <c r="B27" s="11" t="s">
        <v>108</v>
      </c>
      <c r="C27" s="24">
        <f t="shared" si="13"/>
        <v>0</v>
      </c>
      <c r="D27" s="15">
        <f>Products!$I$10/4</f>
        <v>0</v>
      </c>
      <c r="E27" s="15">
        <f>Products!$I$10/3</f>
        <v>0</v>
      </c>
      <c r="F27" s="15">
        <f>Products!$I$10/2</f>
        <v>0</v>
      </c>
      <c r="G27" s="15">
        <f>Products!$I$10*0.75</f>
        <v>0</v>
      </c>
      <c r="H27" s="15">
        <f>Products!$I$10*0.85</f>
        <v>0</v>
      </c>
      <c r="I27" s="15">
        <f>Products!$I$10</f>
        <v>0</v>
      </c>
      <c r="J27" s="15">
        <f>Products!$I$10</f>
        <v>0</v>
      </c>
      <c r="K27" s="15">
        <f>Products!$I$10</f>
        <v>0</v>
      </c>
      <c r="L27" s="15">
        <f>Products!$I$10</f>
        <v>0</v>
      </c>
      <c r="M27" s="15">
        <f>Products!$I$10</f>
        <v>0</v>
      </c>
      <c r="N27" s="15">
        <f>Products!$I$10</f>
        <v>0</v>
      </c>
      <c r="O27" s="15">
        <f>Products!$I$10</f>
        <v>0</v>
      </c>
      <c r="P27" s="15">
        <f>Products!$I$10</f>
        <v>0</v>
      </c>
      <c r="Q27" s="15">
        <f>Products!$I$10</f>
        <v>0</v>
      </c>
      <c r="R27" s="15">
        <f>Products!$I$10</f>
        <v>0</v>
      </c>
      <c r="S27" s="15">
        <f>Products!$I$10</f>
        <v>0</v>
      </c>
      <c r="T27" s="15">
        <f>Products!$I$10</f>
        <v>0</v>
      </c>
      <c r="U27" s="15">
        <f>Products!$I$10</f>
        <v>0</v>
      </c>
      <c r="V27" s="15">
        <f>Products!$I$10</f>
        <v>0</v>
      </c>
      <c r="W27" s="15">
        <f>Products!$I$10</f>
        <v>0</v>
      </c>
      <c r="X27" s="15">
        <f>Products!$I$10</f>
        <v>0</v>
      </c>
      <c r="Y27" s="15">
        <f>Products!$I$10</f>
        <v>0</v>
      </c>
      <c r="Z27" s="15">
        <f>Products!$I$10</f>
        <v>0</v>
      </c>
      <c r="AA27" s="15">
        <f>Products!$I$10</f>
        <v>0</v>
      </c>
      <c r="AB27" s="15">
        <f>Products!$I$10</f>
        <v>0</v>
      </c>
      <c r="AC27" s="15">
        <f>Products!$I$10</f>
        <v>0</v>
      </c>
      <c r="AD27" s="15">
        <f>Products!$I$10</f>
        <v>0</v>
      </c>
      <c r="AE27" s="15">
        <f>Products!$I$10</f>
        <v>0</v>
      </c>
      <c r="AF27" s="15">
        <f>Products!$I$10</f>
        <v>0</v>
      </c>
      <c r="AG27" s="15">
        <f>Products!$I$10</f>
        <v>0</v>
      </c>
      <c r="AH27" s="15">
        <f>Products!$I$10</f>
        <v>0</v>
      </c>
      <c r="AI27" s="15">
        <f>Products!$I$10</f>
        <v>0</v>
      </c>
      <c r="AJ27" s="15">
        <f>Products!$I$10</f>
        <v>0</v>
      </c>
      <c r="AK27" s="15">
        <f>Products!$I$10</f>
        <v>0</v>
      </c>
      <c r="AL27" s="15">
        <f>Products!$I$10</f>
        <v>0</v>
      </c>
      <c r="AM27" s="15">
        <f>Products!$I$10</f>
        <v>0</v>
      </c>
      <c r="AN27" s="15">
        <f>Products!$I$10</f>
        <v>0</v>
      </c>
      <c r="AO27" s="15">
        <f>Products!$I$10</f>
        <v>0</v>
      </c>
      <c r="AP27" s="15">
        <f>Products!$I$10</f>
        <v>0</v>
      </c>
      <c r="AQ27" s="15">
        <f>Products!$I$10</f>
        <v>0</v>
      </c>
      <c r="AR27" s="15">
        <f>Products!$I$10</f>
        <v>0</v>
      </c>
      <c r="AS27" s="17">
        <f>Products!$I$10</f>
        <v>0</v>
      </c>
      <c r="AT27" s="15">
        <f>Products!$I$10</f>
        <v>0</v>
      </c>
      <c r="AU27" s="15">
        <f>Products!$I$10</f>
        <v>0</v>
      </c>
      <c r="AV27" s="15">
        <f>Products!$I$10</f>
        <v>0</v>
      </c>
      <c r="AW27" s="15">
        <f>Products!$I$10</f>
        <v>0</v>
      </c>
      <c r="AX27" s="15">
        <f>Products!$I$10</f>
        <v>0</v>
      </c>
      <c r="AY27" s="15">
        <f>Products!$I$10</f>
        <v>0</v>
      </c>
      <c r="AZ27" s="15">
        <f>Products!$I$10</f>
        <v>0</v>
      </c>
      <c r="BA27" s="15">
        <f>Products!$I$10</f>
        <v>0</v>
      </c>
      <c r="BB27" s="15">
        <f>Products!$I$10</f>
        <v>0</v>
      </c>
      <c r="BC27" s="15">
        <f>Products!$I$10</f>
        <v>0</v>
      </c>
      <c r="BD27" s="15">
        <f>Products!$I$10</f>
        <v>0</v>
      </c>
      <c r="BE27" s="15">
        <f>Products!$I$10</f>
        <v>0</v>
      </c>
      <c r="BF27" s="66"/>
      <c r="BG27" s="61">
        <f t="shared" si="14"/>
        <v>0</v>
      </c>
      <c r="BH27" s="15">
        <f t="shared" ref="BH27:BH32" si="19">SUM(P27:BE27)</f>
        <v>0</v>
      </c>
      <c r="BI27" s="15">
        <f t="shared" si="15"/>
        <v>0</v>
      </c>
      <c r="BJ27" s="15">
        <f t="shared" si="15"/>
        <v>0</v>
      </c>
      <c r="BK27" s="15">
        <f t="shared" ref="BK27" si="20">BJ27</f>
        <v>0</v>
      </c>
      <c r="BL27" s="15">
        <f t="shared" si="17"/>
        <v>0</v>
      </c>
    </row>
    <row r="28" spans="1:64" outlineLevel="1" x14ac:dyDescent="0.35">
      <c r="A28" s="4" t="s">
        <v>28</v>
      </c>
      <c r="B28" s="11" t="s">
        <v>109</v>
      </c>
      <c r="C28" s="24">
        <f t="shared" si="13"/>
        <v>0</v>
      </c>
      <c r="D28" s="15">
        <f>Products!$I$11/4</f>
        <v>0</v>
      </c>
      <c r="E28" s="15">
        <f>Products!$I$11/3</f>
        <v>0</v>
      </c>
      <c r="F28" s="15">
        <f>Products!$I$11/2</f>
        <v>0</v>
      </c>
      <c r="G28" s="15">
        <f>Products!$I$11*0.75</f>
        <v>0</v>
      </c>
      <c r="H28" s="15">
        <f>Products!$I$11*0.85</f>
        <v>0</v>
      </c>
      <c r="I28" s="15">
        <f>Products!$I$11</f>
        <v>0</v>
      </c>
      <c r="J28" s="15">
        <f>Products!$I$11</f>
        <v>0</v>
      </c>
      <c r="K28" s="15">
        <f>Products!$I$11</f>
        <v>0</v>
      </c>
      <c r="L28" s="15">
        <f>Products!$I$11</f>
        <v>0</v>
      </c>
      <c r="M28" s="15">
        <f>Products!$I$11</f>
        <v>0</v>
      </c>
      <c r="N28" s="15">
        <f>Products!$I$11</f>
        <v>0</v>
      </c>
      <c r="O28" s="15">
        <f>Products!$I$11</f>
        <v>0</v>
      </c>
      <c r="P28" s="15">
        <f>Products!$I$11</f>
        <v>0</v>
      </c>
      <c r="Q28" s="15">
        <f>Products!$I$11</f>
        <v>0</v>
      </c>
      <c r="R28" s="15">
        <f>Products!$I$11</f>
        <v>0</v>
      </c>
      <c r="S28" s="15">
        <f>Products!$I$11</f>
        <v>0</v>
      </c>
      <c r="T28" s="15">
        <f>Products!$I$11</f>
        <v>0</v>
      </c>
      <c r="U28" s="15">
        <f>Products!$I$11</f>
        <v>0</v>
      </c>
      <c r="V28" s="15">
        <f>Products!$I$11</f>
        <v>0</v>
      </c>
      <c r="W28" s="15">
        <f>Products!$I$11</f>
        <v>0</v>
      </c>
      <c r="X28" s="15">
        <f>Products!$I$11</f>
        <v>0</v>
      </c>
      <c r="Y28" s="15">
        <f>Products!$I$11</f>
        <v>0</v>
      </c>
      <c r="Z28" s="15">
        <f>Products!$I$11</f>
        <v>0</v>
      </c>
      <c r="AA28" s="15">
        <f>Products!$I$11</f>
        <v>0</v>
      </c>
      <c r="AB28" s="15">
        <f>Products!$I$11</f>
        <v>0</v>
      </c>
      <c r="AC28" s="15">
        <f>Products!$I$11</f>
        <v>0</v>
      </c>
      <c r="AD28" s="15">
        <f>Products!$I$11</f>
        <v>0</v>
      </c>
      <c r="AE28" s="15">
        <f>Products!$I$11</f>
        <v>0</v>
      </c>
      <c r="AF28" s="15">
        <f>Products!$I$11</f>
        <v>0</v>
      </c>
      <c r="AG28" s="15">
        <f>Products!$I$11</f>
        <v>0</v>
      </c>
      <c r="AH28" s="15">
        <f>Products!$I$11</f>
        <v>0</v>
      </c>
      <c r="AI28" s="15">
        <f>Products!$I$11</f>
        <v>0</v>
      </c>
      <c r="AJ28" s="15">
        <f>Products!$I$11</f>
        <v>0</v>
      </c>
      <c r="AK28" s="15">
        <f>Products!$I$11</f>
        <v>0</v>
      </c>
      <c r="AL28" s="15">
        <f>Products!$I$11</f>
        <v>0</v>
      </c>
      <c r="AM28" s="15">
        <f>Products!$I$11</f>
        <v>0</v>
      </c>
      <c r="AN28" s="15">
        <f>Products!$I$11</f>
        <v>0</v>
      </c>
      <c r="AO28" s="15">
        <f>Products!$I$11</f>
        <v>0</v>
      </c>
      <c r="AP28" s="15">
        <f>Products!$I$11</f>
        <v>0</v>
      </c>
      <c r="AQ28" s="15">
        <f>Products!$I$11</f>
        <v>0</v>
      </c>
      <c r="AR28" s="15">
        <f>Products!$I$11</f>
        <v>0</v>
      </c>
      <c r="AS28" s="17">
        <f>Products!$I$11</f>
        <v>0</v>
      </c>
      <c r="AT28" s="15">
        <f>Products!$I$11</f>
        <v>0</v>
      </c>
      <c r="AU28" s="15">
        <f>Products!$I$11</f>
        <v>0</v>
      </c>
      <c r="AV28" s="15">
        <f>Products!$I$11</f>
        <v>0</v>
      </c>
      <c r="AW28" s="15">
        <f>Products!$I$11</f>
        <v>0</v>
      </c>
      <c r="AX28" s="15">
        <f>Products!$I$11</f>
        <v>0</v>
      </c>
      <c r="AY28" s="15">
        <f>Products!$I$11</f>
        <v>0</v>
      </c>
      <c r="AZ28" s="15">
        <f>Products!$I$11</f>
        <v>0</v>
      </c>
      <c r="BA28" s="15">
        <f>Products!$I$11</f>
        <v>0</v>
      </c>
      <c r="BB28" s="15">
        <f>Products!$I$11</f>
        <v>0</v>
      </c>
      <c r="BC28" s="15">
        <f>Products!$I$11</f>
        <v>0</v>
      </c>
      <c r="BD28" s="15">
        <f>Products!$I$11</f>
        <v>0</v>
      </c>
      <c r="BE28" s="15">
        <f>Products!$I$11</f>
        <v>0</v>
      </c>
      <c r="BF28" s="66"/>
      <c r="BG28" s="61">
        <f t="shared" si="14"/>
        <v>0</v>
      </c>
      <c r="BH28" s="15">
        <f t="shared" si="19"/>
        <v>0</v>
      </c>
      <c r="BI28" s="15">
        <f t="shared" si="15"/>
        <v>0</v>
      </c>
      <c r="BJ28" s="15">
        <f t="shared" si="15"/>
        <v>0</v>
      </c>
      <c r="BK28" s="15">
        <f t="shared" ref="BK28" si="21">BJ28</f>
        <v>0</v>
      </c>
      <c r="BL28" s="15">
        <f t="shared" si="17"/>
        <v>0</v>
      </c>
    </row>
    <row r="29" spans="1:64" outlineLevel="1" x14ac:dyDescent="0.35">
      <c r="A29" s="4" t="s">
        <v>29</v>
      </c>
      <c r="B29" s="11" t="s">
        <v>110</v>
      </c>
      <c r="C29" s="24">
        <f t="shared" si="13"/>
        <v>7163310</v>
      </c>
      <c r="D29" s="15">
        <f>Products!$I$12/4</f>
        <v>34650</v>
      </c>
      <c r="E29" s="15">
        <f>Products!$I$12/3</f>
        <v>46200</v>
      </c>
      <c r="F29" s="15">
        <f>Products!$I$12/2</f>
        <v>69300</v>
      </c>
      <c r="G29" s="15">
        <f>Products!$I$12*0.75</f>
        <v>103950</v>
      </c>
      <c r="H29" s="15">
        <f>Products!$I$12*0.85</f>
        <v>117810</v>
      </c>
      <c r="I29" s="15">
        <f>Products!$I$12</f>
        <v>138600</v>
      </c>
      <c r="J29" s="15">
        <f>Products!$I$12</f>
        <v>138600</v>
      </c>
      <c r="K29" s="15">
        <f>Products!$I$12</f>
        <v>138600</v>
      </c>
      <c r="L29" s="15">
        <f>Products!$I$12</f>
        <v>138600</v>
      </c>
      <c r="M29" s="15">
        <f>Products!$I$12</f>
        <v>138600</v>
      </c>
      <c r="N29" s="15">
        <f>Products!$I$12</f>
        <v>138600</v>
      </c>
      <c r="O29" s="15">
        <f>Products!$I$12</f>
        <v>138600</v>
      </c>
      <c r="P29" s="15">
        <f>Products!$I$12</f>
        <v>138600</v>
      </c>
      <c r="Q29" s="15">
        <f>Products!$I$12</f>
        <v>138600</v>
      </c>
      <c r="R29" s="15">
        <f>Products!$I$12</f>
        <v>138600</v>
      </c>
      <c r="S29" s="15">
        <f>Products!$I$12</f>
        <v>138600</v>
      </c>
      <c r="T29" s="15">
        <f>Products!$I$12</f>
        <v>138600</v>
      </c>
      <c r="U29" s="15">
        <f>Products!$I$12</f>
        <v>138600</v>
      </c>
      <c r="V29" s="15">
        <f>Products!$I$12</f>
        <v>138600</v>
      </c>
      <c r="W29" s="15">
        <f>Products!$I$12</f>
        <v>138600</v>
      </c>
      <c r="X29" s="15">
        <f>Products!$I$12</f>
        <v>138600</v>
      </c>
      <c r="Y29" s="15">
        <f>Products!$I$12</f>
        <v>138600</v>
      </c>
      <c r="Z29" s="15">
        <f>Products!$I$12</f>
        <v>138600</v>
      </c>
      <c r="AA29" s="15">
        <f>Products!$I$12</f>
        <v>138600</v>
      </c>
      <c r="AB29" s="15">
        <f>Products!$I$12</f>
        <v>138600</v>
      </c>
      <c r="AC29" s="15">
        <f>Products!$I$12</f>
        <v>138600</v>
      </c>
      <c r="AD29" s="15">
        <f>Products!$I$12</f>
        <v>138600</v>
      </c>
      <c r="AE29" s="15">
        <f>Products!$I$12</f>
        <v>138600</v>
      </c>
      <c r="AF29" s="15">
        <f>Products!$I$12</f>
        <v>138600</v>
      </c>
      <c r="AG29" s="15">
        <f>Products!$I$12</f>
        <v>138600</v>
      </c>
      <c r="AH29" s="15">
        <f>Products!$I$12</f>
        <v>138600</v>
      </c>
      <c r="AI29" s="15">
        <f>Products!$I$12</f>
        <v>138600</v>
      </c>
      <c r="AJ29" s="15">
        <f>Products!$I$12</f>
        <v>138600</v>
      </c>
      <c r="AK29" s="15">
        <f>Products!$I$12</f>
        <v>138600</v>
      </c>
      <c r="AL29" s="15">
        <f>Products!$I$12</f>
        <v>138600</v>
      </c>
      <c r="AM29" s="15">
        <f>Products!$I$12</f>
        <v>138600</v>
      </c>
      <c r="AN29" s="15">
        <f>Products!$I$12</f>
        <v>138600</v>
      </c>
      <c r="AO29" s="15">
        <f>Products!$I$12</f>
        <v>138600</v>
      </c>
      <c r="AP29" s="15">
        <f>Products!$I$12</f>
        <v>138600</v>
      </c>
      <c r="AQ29" s="15">
        <f>Products!$I$12</f>
        <v>138600</v>
      </c>
      <c r="AR29" s="15">
        <f>Products!$I$12</f>
        <v>138600</v>
      </c>
      <c r="AS29" s="17">
        <f>Products!$I$12</f>
        <v>138600</v>
      </c>
      <c r="AT29" s="15">
        <f>Products!$I$12</f>
        <v>138600</v>
      </c>
      <c r="AU29" s="15">
        <f>Products!$I$12</f>
        <v>138600</v>
      </c>
      <c r="AV29" s="15">
        <f>Products!$I$12</f>
        <v>138600</v>
      </c>
      <c r="AW29" s="15">
        <f>Products!$I$12</f>
        <v>138600</v>
      </c>
      <c r="AX29" s="15">
        <f>Products!$I$12</f>
        <v>138600</v>
      </c>
      <c r="AY29" s="15">
        <f>Products!$I$12</f>
        <v>138600</v>
      </c>
      <c r="AZ29" s="15">
        <f>Products!$I$12</f>
        <v>138600</v>
      </c>
      <c r="BA29" s="15">
        <f>Products!$I$12</f>
        <v>138600</v>
      </c>
      <c r="BB29" s="15">
        <f>Products!$I$12</f>
        <v>138600</v>
      </c>
      <c r="BC29" s="15">
        <f>Products!$I$12</f>
        <v>138600</v>
      </c>
      <c r="BD29" s="15">
        <f>Products!$I$12</f>
        <v>138600</v>
      </c>
      <c r="BE29" s="15">
        <f>Products!$I$12</f>
        <v>138600</v>
      </c>
      <c r="BF29" s="66"/>
      <c r="BG29" s="61">
        <f t="shared" si="14"/>
        <v>1342110</v>
      </c>
      <c r="BH29" s="15">
        <f>SUM(P29:AA29)</f>
        <v>1663200</v>
      </c>
      <c r="BI29" s="15">
        <f t="shared" si="15"/>
        <v>1663200</v>
      </c>
      <c r="BJ29" s="15">
        <f t="shared" si="15"/>
        <v>1663200</v>
      </c>
      <c r="BK29" s="15">
        <f t="shared" ref="BK29" si="22">BJ29</f>
        <v>1663200</v>
      </c>
      <c r="BL29" s="15">
        <f t="shared" si="17"/>
        <v>7994910</v>
      </c>
    </row>
    <row r="30" spans="1:64" outlineLevel="1" x14ac:dyDescent="0.35">
      <c r="A30" s="4" t="s">
        <v>30</v>
      </c>
      <c r="B30" s="11" t="s">
        <v>111</v>
      </c>
      <c r="C30" s="24">
        <f t="shared" si="13"/>
        <v>0</v>
      </c>
      <c r="D30" s="15">
        <f>Products!$I$5/4</f>
        <v>0</v>
      </c>
      <c r="E30" s="15">
        <f>Products!$I$5/3</f>
        <v>0</v>
      </c>
      <c r="F30" s="15">
        <f>Products!$I$5/2</f>
        <v>0</v>
      </c>
      <c r="G30" s="15">
        <f>Products!$I$5*0.75</f>
        <v>0</v>
      </c>
      <c r="H30" s="15">
        <f>Products!$I$5*0.85</f>
        <v>0</v>
      </c>
      <c r="I30" s="15">
        <f>Products!$I$5</f>
        <v>0</v>
      </c>
      <c r="J30" s="15">
        <f>Products!$I$5</f>
        <v>0</v>
      </c>
      <c r="K30" s="15">
        <f>Products!$I$5</f>
        <v>0</v>
      </c>
      <c r="L30" s="15">
        <f>Products!$I$5</f>
        <v>0</v>
      </c>
      <c r="M30" s="15">
        <f>Products!$I$5</f>
        <v>0</v>
      </c>
      <c r="N30" s="15">
        <f>Products!$I$5</f>
        <v>0</v>
      </c>
      <c r="O30" s="15">
        <f>Products!$I$5</f>
        <v>0</v>
      </c>
      <c r="P30" s="15">
        <f>Products!$I$5</f>
        <v>0</v>
      </c>
      <c r="Q30" s="15">
        <f>Products!$I$5</f>
        <v>0</v>
      </c>
      <c r="R30" s="15">
        <f>Products!$I$5</f>
        <v>0</v>
      </c>
      <c r="S30" s="15">
        <f>Products!$I$5</f>
        <v>0</v>
      </c>
      <c r="T30" s="15">
        <f>Products!$I$5</f>
        <v>0</v>
      </c>
      <c r="U30" s="15">
        <f>Products!$I$5</f>
        <v>0</v>
      </c>
      <c r="V30" s="15">
        <f>Products!$I$5</f>
        <v>0</v>
      </c>
      <c r="W30" s="15">
        <f>Products!$I$5</f>
        <v>0</v>
      </c>
      <c r="X30" s="15">
        <f>Products!$I$5</f>
        <v>0</v>
      </c>
      <c r="Y30" s="15">
        <f>Products!$I$5</f>
        <v>0</v>
      </c>
      <c r="Z30" s="15">
        <f>Products!$I$5</f>
        <v>0</v>
      </c>
      <c r="AA30" s="15">
        <f>Products!$I$5</f>
        <v>0</v>
      </c>
      <c r="AB30" s="15">
        <f>Products!$I$5</f>
        <v>0</v>
      </c>
      <c r="AC30" s="15">
        <f>Products!$I$5</f>
        <v>0</v>
      </c>
      <c r="AD30" s="15">
        <f>Products!$I$5</f>
        <v>0</v>
      </c>
      <c r="AE30" s="15">
        <f>Products!$I$5</f>
        <v>0</v>
      </c>
      <c r="AF30" s="15">
        <f>Products!$I$5</f>
        <v>0</v>
      </c>
      <c r="AG30" s="15">
        <f>Products!$I$5</f>
        <v>0</v>
      </c>
      <c r="AH30" s="15">
        <f>Products!$I$5</f>
        <v>0</v>
      </c>
      <c r="AI30" s="15">
        <f>Products!$I$5</f>
        <v>0</v>
      </c>
      <c r="AJ30" s="15">
        <f>Products!$I$5</f>
        <v>0</v>
      </c>
      <c r="AK30" s="15">
        <f>Products!$I$5</f>
        <v>0</v>
      </c>
      <c r="AL30" s="15">
        <f>Products!$I$5</f>
        <v>0</v>
      </c>
      <c r="AM30" s="15">
        <f>Products!$I$5</f>
        <v>0</v>
      </c>
      <c r="AN30" s="15">
        <f>Products!$I$5</f>
        <v>0</v>
      </c>
      <c r="AO30" s="15">
        <f>Products!$I$5</f>
        <v>0</v>
      </c>
      <c r="AP30" s="15">
        <f>Products!$I$5</f>
        <v>0</v>
      </c>
      <c r="AQ30" s="15">
        <f>Products!$I$5</f>
        <v>0</v>
      </c>
      <c r="AR30" s="15">
        <f>Products!$I$5</f>
        <v>0</v>
      </c>
      <c r="AS30" s="17">
        <f>Products!$I$5</f>
        <v>0</v>
      </c>
      <c r="AT30" s="15">
        <f>Products!$I$5</f>
        <v>0</v>
      </c>
      <c r="AU30" s="15">
        <f>Products!$I$5</f>
        <v>0</v>
      </c>
      <c r="AV30" s="15">
        <f>Products!$I$5</f>
        <v>0</v>
      </c>
      <c r="AW30" s="15">
        <f>Products!$I$5</f>
        <v>0</v>
      </c>
      <c r="AX30" s="15">
        <f>Products!$I$5</f>
        <v>0</v>
      </c>
      <c r="AY30" s="15">
        <f>Products!$I$5</f>
        <v>0</v>
      </c>
      <c r="AZ30" s="15">
        <f>Products!$I$5</f>
        <v>0</v>
      </c>
      <c r="BA30" s="15">
        <f>Products!$I$5</f>
        <v>0</v>
      </c>
      <c r="BB30" s="15">
        <f>Products!$I$5</f>
        <v>0</v>
      </c>
      <c r="BC30" s="15">
        <f>Products!$I$5</f>
        <v>0</v>
      </c>
      <c r="BD30" s="15">
        <f>Products!$I$5</f>
        <v>0</v>
      </c>
      <c r="BE30" s="15">
        <f>Products!$I$5</f>
        <v>0</v>
      </c>
      <c r="BF30" s="66"/>
      <c r="BG30" s="61">
        <f t="shared" si="14"/>
        <v>0</v>
      </c>
      <c r="BH30" s="15">
        <f t="shared" si="19"/>
        <v>0</v>
      </c>
      <c r="BI30" s="15">
        <f t="shared" si="15"/>
        <v>0</v>
      </c>
      <c r="BJ30" s="15">
        <f t="shared" si="15"/>
        <v>0</v>
      </c>
      <c r="BK30" s="15">
        <f t="shared" ref="BK30" si="23">BJ30</f>
        <v>0</v>
      </c>
      <c r="BL30" s="15">
        <f t="shared" si="17"/>
        <v>0</v>
      </c>
    </row>
    <row r="31" spans="1:64" outlineLevel="1" x14ac:dyDescent="0.35">
      <c r="A31" s="4" t="s">
        <v>31</v>
      </c>
      <c r="B31" s="11" t="s">
        <v>112</v>
      </c>
      <c r="C31" s="24">
        <f t="shared" si="13"/>
        <v>0</v>
      </c>
      <c r="D31" s="15">
        <f>Products!$I$7/4</f>
        <v>0</v>
      </c>
      <c r="E31" s="15">
        <f>Products!$I$7/3</f>
        <v>0</v>
      </c>
      <c r="F31" s="15">
        <f>Products!$I$7/2</f>
        <v>0</v>
      </c>
      <c r="G31" s="15">
        <f>Products!$I$7*0.75</f>
        <v>0</v>
      </c>
      <c r="H31" s="15">
        <f>Products!$I$7*0.85</f>
        <v>0</v>
      </c>
      <c r="I31" s="15">
        <f>Products!$I$7</f>
        <v>0</v>
      </c>
      <c r="J31" s="15">
        <f>Products!$I$7</f>
        <v>0</v>
      </c>
      <c r="K31" s="15">
        <f>Products!$I$7</f>
        <v>0</v>
      </c>
      <c r="L31" s="15">
        <f>Products!$I$7</f>
        <v>0</v>
      </c>
      <c r="M31" s="15">
        <f>Products!$I$7</f>
        <v>0</v>
      </c>
      <c r="N31" s="15">
        <f>Products!$I$7</f>
        <v>0</v>
      </c>
      <c r="O31" s="15">
        <f>Products!$I$7</f>
        <v>0</v>
      </c>
      <c r="P31" s="15">
        <f>Products!$I$7</f>
        <v>0</v>
      </c>
      <c r="Q31" s="15">
        <f>Products!$I$7</f>
        <v>0</v>
      </c>
      <c r="R31" s="15">
        <f>Products!$I$7</f>
        <v>0</v>
      </c>
      <c r="S31" s="15">
        <f>Products!$I$7</f>
        <v>0</v>
      </c>
      <c r="T31" s="15">
        <f>Products!$I$7</f>
        <v>0</v>
      </c>
      <c r="U31" s="15">
        <f>Products!$I$7</f>
        <v>0</v>
      </c>
      <c r="V31" s="15">
        <f>Products!$I$7</f>
        <v>0</v>
      </c>
      <c r="W31" s="15">
        <f>Products!$I$7</f>
        <v>0</v>
      </c>
      <c r="X31" s="15">
        <f>Products!$I$7</f>
        <v>0</v>
      </c>
      <c r="Y31" s="15">
        <f>Products!$I$7</f>
        <v>0</v>
      </c>
      <c r="Z31" s="15">
        <f>Products!$I$7</f>
        <v>0</v>
      </c>
      <c r="AA31" s="15">
        <f>Products!$I$7</f>
        <v>0</v>
      </c>
      <c r="AB31" s="15">
        <f>Products!$I$7</f>
        <v>0</v>
      </c>
      <c r="AC31" s="15">
        <f>Products!$I$7</f>
        <v>0</v>
      </c>
      <c r="AD31" s="15">
        <f>Products!$I$7</f>
        <v>0</v>
      </c>
      <c r="AE31" s="15">
        <f>Products!$I$7</f>
        <v>0</v>
      </c>
      <c r="AF31" s="15">
        <f>Products!$I$7</f>
        <v>0</v>
      </c>
      <c r="AG31" s="15">
        <f>Products!$I$7</f>
        <v>0</v>
      </c>
      <c r="AH31" s="15">
        <f>Products!$I$7</f>
        <v>0</v>
      </c>
      <c r="AI31" s="15">
        <f>Products!$I$7</f>
        <v>0</v>
      </c>
      <c r="AJ31" s="15">
        <f>Products!$I$7</f>
        <v>0</v>
      </c>
      <c r="AK31" s="15">
        <f>Products!$I$7</f>
        <v>0</v>
      </c>
      <c r="AL31" s="15">
        <f>Products!$I$7</f>
        <v>0</v>
      </c>
      <c r="AM31" s="15">
        <f>Products!$I$7</f>
        <v>0</v>
      </c>
      <c r="AN31" s="15">
        <f>Products!$I$7</f>
        <v>0</v>
      </c>
      <c r="AO31" s="15">
        <f>Products!$I$7</f>
        <v>0</v>
      </c>
      <c r="AP31" s="15">
        <f>Products!$I$7</f>
        <v>0</v>
      </c>
      <c r="AQ31" s="15">
        <f>Products!$I$7</f>
        <v>0</v>
      </c>
      <c r="AR31" s="15">
        <f>Products!$I$7</f>
        <v>0</v>
      </c>
      <c r="AS31" s="17">
        <f>Products!$I$7</f>
        <v>0</v>
      </c>
      <c r="AT31" s="15">
        <f>Products!$I$7</f>
        <v>0</v>
      </c>
      <c r="AU31" s="15">
        <f>Products!$I$7</f>
        <v>0</v>
      </c>
      <c r="AV31" s="15">
        <f>Products!$I$7</f>
        <v>0</v>
      </c>
      <c r="AW31" s="15">
        <f>Products!$I$7</f>
        <v>0</v>
      </c>
      <c r="AX31" s="15">
        <f>Products!$I$7</f>
        <v>0</v>
      </c>
      <c r="AY31" s="15">
        <f>Products!$I$7</f>
        <v>0</v>
      </c>
      <c r="AZ31" s="15">
        <f>Products!$I$7</f>
        <v>0</v>
      </c>
      <c r="BA31" s="15">
        <f>Products!$I$7</f>
        <v>0</v>
      </c>
      <c r="BB31" s="15">
        <f>Products!$I$7</f>
        <v>0</v>
      </c>
      <c r="BC31" s="15">
        <f>Products!$I$7</f>
        <v>0</v>
      </c>
      <c r="BD31" s="15">
        <f>Products!$I$7</f>
        <v>0</v>
      </c>
      <c r="BE31" s="15">
        <f>Products!$I$7</f>
        <v>0</v>
      </c>
      <c r="BF31" s="66"/>
      <c r="BG31" s="61">
        <f t="shared" si="14"/>
        <v>0</v>
      </c>
      <c r="BH31" s="15">
        <f t="shared" si="19"/>
        <v>0</v>
      </c>
      <c r="BI31" s="15">
        <f t="shared" si="15"/>
        <v>0</v>
      </c>
      <c r="BJ31" s="15">
        <f t="shared" si="15"/>
        <v>0</v>
      </c>
      <c r="BK31" s="15">
        <f t="shared" ref="BK31" si="24">BJ31</f>
        <v>0</v>
      </c>
      <c r="BL31" s="15">
        <f t="shared" si="17"/>
        <v>0</v>
      </c>
    </row>
    <row r="32" spans="1:64" outlineLevel="1" x14ac:dyDescent="0.35">
      <c r="A32" s="4" t="s">
        <v>32</v>
      </c>
      <c r="B32" s="11" t="s">
        <v>113</v>
      </c>
      <c r="C32" s="24">
        <f t="shared" si="13"/>
        <v>0</v>
      </c>
      <c r="D32" s="15">
        <f>Products!$I$13/4</f>
        <v>0</v>
      </c>
      <c r="E32" s="15">
        <f>Products!$I$13/3</f>
        <v>0</v>
      </c>
      <c r="F32" s="15">
        <f>Products!$I$13/2</f>
        <v>0</v>
      </c>
      <c r="G32" s="15">
        <f>Products!$I$13*0.75</f>
        <v>0</v>
      </c>
      <c r="H32" s="15">
        <f>Products!$I$13*0.85</f>
        <v>0</v>
      </c>
      <c r="I32" s="15">
        <f>Products!$I$13</f>
        <v>0</v>
      </c>
      <c r="J32" s="15">
        <f>Products!$I$13</f>
        <v>0</v>
      </c>
      <c r="K32" s="15">
        <f>Products!$I$13</f>
        <v>0</v>
      </c>
      <c r="L32" s="15">
        <f>Products!$I$13</f>
        <v>0</v>
      </c>
      <c r="M32" s="15">
        <f>Products!$I$13</f>
        <v>0</v>
      </c>
      <c r="N32" s="15">
        <f>Products!$I$13</f>
        <v>0</v>
      </c>
      <c r="O32" s="15">
        <f>Products!$I$13</f>
        <v>0</v>
      </c>
      <c r="P32" s="15">
        <f>Products!$I$13</f>
        <v>0</v>
      </c>
      <c r="Q32" s="15">
        <f>Products!$I$13</f>
        <v>0</v>
      </c>
      <c r="R32" s="15">
        <f>Products!$I$13</f>
        <v>0</v>
      </c>
      <c r="S32" s="15">
        <f>Products!$I$13</f>
        <v>0</v>
      </c>
      <c r="T32" s="15">
        <f>Products!$I$13</f>
        <v>0</v>
      </c>
      <c r="U32" s="15">
        <f>Products!$I$13</f>
        <v>0</v>
      </c>
      <c r="V32" s="15">
        <f>Products!$I$13</f>
        <v>0</v>
      </c>
      <c r="W32" s="15">
        <f>Products!$I$13</f>
        <v>0</v>
      </c>
      <c r="X32" s="15">
        <f>Products!$I$13</f>
        <v>0</v>
      </c>
      <c r="Y32" s="15">
        <f>Products!$I$13</f>
        <v>0</v>
      </c>
      <c r="Z32" s="15">
        <f>Products!$I$13</f>
        <v>0</v>
      </c>
      <c r="AA32" s="15">
        <f>Products!$I$13</f>
        <v>0</v>
      </c>
      <c r="AB32" s="15">
        <f>Products!$I$13</f>
        <v>0</v>
      </c>
      <c r="AC32" s="15">
        <f>Products!$I$13</f>
        <v>0</v>
      </c>
      <c r="AD32" s="15">
        <f>Products!$I$13</f>
        <v>0</v>
      </c>
      <c r="AE32" s="15">
        <f>Products!$I$13</f>
        <v>0</v>
      </c>
      <c r="AF32" s="15">
        <f>Products!$I$13</f>
        <v>0</v>
      </c>
      <c r="AG32" s="15">
        <f>Products!$I$13</f>
        <v>0</v>
      </c>
      <c r="AH32" s="15">
        <f>Products!$I$13</f>
        <v>0</v>
      </c>
      <c r="AI32" s="15">
        <f>Products!$I$13</f>
        <v>0</v>
      </c>
      <c r="AJ32" s="15">
        <f>Products!$I$13</f>
        <v>0</v>
      </c>
      <c r="AK32" s="15">
        <f>Products!$I$13</f>
        <v>0</v>
      </c>
      <c r="AL32" s="15">
        <f>Products!$I$13</f>
        <v>0</v>
      </c>
      <c r="AM32" s="15">
        <f>Products!$I$13</f>
        <v>0</v>
      </c>
      <c r="AN32" s="15">
        <f>Products!$I$13</f>
        <v>0</v>
      </c>
      <c r="AO32" s="15">
        <f>Products!$I$13</f>
        <v>0</v>
      </c>
      <c r="AP32" s="15">
        <f>Products!$I$13</f>
        <v>0</v>
      </c>
      <c r="AQ32" s="15">
        <f>Products!$I$13</f>
        <v>0</v>
      </c>
      <c r="AR32" s="15">
        <f>Products!$I$13</f>
        <v>0</v>
      </c>
      <c r="AS32" s="17">
        <f>Products!$I$13</f>
        <v>0</v>
      </c>
      <c r="AT32" s="15">
        <f>Products!$I$13</f>
        <v>0</v>
      </c>
      <c r="AU32" s="15">
        <f>Products!$I$13</f>
        <v>0</v>
      </c>
      <c r="AV32" s="15">
        <f>Products!$I$13</f>
        <v>0</v>
      </c>
      <c r="AW32" s="15">
        <f>Products!$I$13</f>
        <v>0</v>
      </c>
      <c r="AX32" s="15">
        <f>Products!$I$13</f>
        <v>0</v>
      </c>
      <c r="AY32" s="15">
        <f>Products!$I$13</f>
        <v>0</v>
      </c>
      <c r="AZ32" s="15">
        <f>Products!$I$13</f>
        <v>0</v>
      </c>
      <c r="BA32" s="15">
        <f>Products!$I$13</f>
        <v>0</v>
      </c>
      <c r="BB32" s="15">
        <f>Products!$I$13</f>
        <v>0</v>
      </c>
      <c r="BC32" s="15">
        <f>Products!$I$13</f>
        <v>0</v>
      </c>
      <c r="BD32" s="15">
        <f>Products!$I$13</f>
        <v>0</v>
      </c>
      <c r="BE32" s="15">
        <f>Products!$I$13</f>
        <v>0</v>
      </c>
      <c r="BF32" s="66"/>
      <c r="BG32" s="61">
        <f t="shared" si="14"/>
        <v>0</v>
      </c>
      <c r="BH32" s="15">
        <f t="shared" si="19"/>
        <v>0</v>
      </c>
      <c r="BI32" s="15">
        <f t="shared" si="15"/>
        <v>0</v>
      </c>
      <c r="BJ32" s="15">
        <f t="shared" si="15"/>
        <v>0</v>
      </c>
      <c r="BK32" s="15">
        <f t="shared" ref="BK32" si="25">BJ32</f>
        <v>0</v>
      </c>
      <c r="BL32" s="15">
        <f t="shared" si="17"/>
        <v>0</v>
      </c>
    </row>
    <row r="33" spans="1:64" outlineLevel="1" x14ac:dyDescent="0.35">
      <c r="A33" s="4" t="s">
        <v>73</v>
      </c>
      <c r="B33" s="11" t="s">
        <v>114</v>
      </c>
      <c r="C33" s="24">
        <f t="shared" si="13"/>
        <v>0</v>
      </c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7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66"/>
      <c r="BG33" s="61"/>
      <c r="BH33" s="15"/>
      <c r="BI33" s="15"/>
      <c r="BJ33" s="15"/>
      <c r="BK33" s="15"/>
      <c r="BL33" s="15"/>
    </row>
    <row r="34" spans="1:64" ht="15.5" x14ac:dyDescent="0.35">
      <c r="A34" s="3" t="s">
        <v>20</v>
      </c>
      <c r="B34" s="9" t="s">
        <v>115</v>
      </c>
      <c r="C34" s="25"/>
      <c r="D34" s="15">
        <f t="shared" ref="D34:S34" si="26">D23-D3</f>
        <v>953358.5</v>
      </c>
      <c r="E34" s="15">
        <f t="shared" si="26"/>
        <v>840248</v>
      </c>
      <c r="F34" s="15">
        <f t="shared" si="26"/>
        <v>887582</v>
      </c>
      <c r="G34" s="15">
        <f t="shared" si="26"/>
        <v>958583</v>
      </c>
      <c r="H34" s="15">
        <f t="shared" si="26"/>
        <v>986983.4</v>
      </c>
      <c r="I34" s="15">
        <f t="shared" si="26"/>
        <v>1029584</v>
      </c>
      <c r="J34" s="15">
        <f t="shared" si="26"/>
        <v>1029584</v>
      </c>
      <c r="K34" s="15">
        <f t="shared" si="26"/>
        <v>1029584</v>
      </c>
      <c r="L34" s="15">
        <f t="shared" si="26"/>
        <v>1029584</v>
      </c>
      <c r="M34" s="15">
        <f t="shared" si="26"/>
        <v>1029584</v>
      </c>
      <c r="N34" s="15">
        <f t="shared" si="26"/>
        <v>1029584</v>
      </c>
      <c r="O34" s="15">
        <f t="shared" si="26"/>
        <v>949584</v>
      </c>
      <c r="P34" s="15">
        <f t="shared" si="26"/>
        <v>1029584</v>
      </c>
      <c r="Q34" s="15">
        <f t="shared" si="26"/>
        <v>1029584</v>
      </c>
      <c r="R34" s="15">
        <f t="shared" si="26"/>
        <v>1029584</v>
      </c>
      <c r="S34" s="15">
        <f t="shared" si="26"/>
        <v>1029584</v>
      </c>
      <c r="T34" s="15">
        <f t="shared" ref="T34:BE34" si="27">T23-T3</f>
        <v>1332992</v>
      </c>
      <c r="U34" s="15">
        <f t="shared" si="27"/>
        <v>1332992</v>
      </c>
      <c r="V34" s="15">
        <f t="shared" si="27"/>
        <v>1332992</v>
      </c>
      <c r="W34" s="15">
        <f t="shared" si="27"/>
        <v>1332992</v>
      </c>
      <c r="X34" s="15">
        <f t="shared" si="27"/>
        <v>1332992</v>
      </c>
      <c r="Y34" s="15">
        <f t="shared" si="27"/>
        <v>1332992</v>
      </c>
      <c r="Z34" s="15">
        <f t="shared" si="27"/>
        <v>1332992</v>
      </c>
      <c r="AA34" s="15">
        <f t="shared" si="27"/>
        <v>1252992</v>
      </c>
      <c r="AB34" s="15">
        <f t="shared" si="27"/>
        <v>1332992</v>
      </c>
      <c r="AC34" s="15">
        <f t="shared" si="27"/>
        <v>1332992</v>
      </c>
      <c r="AD34" s="15">
        <f t="shared" si="27"/>
        <v>1332992</v>
      </c>
      <c r="AE34" s="15">
        <f t="shared" si="27"/>
        <v>1332992</v>
      </c>
      <c r="AF34" s="15">
        <f t="shared" si="27"/>
        <v>1332992</v>
      </c>
      <c r="AG34" s="15">
        <f t="shared" si="27"/>
        <v>1332992</v>
      </c>
      <c r="AH34" s="15">
        <f t="shared" si="27"/>
        <v>1332992</v>
      </c>
      <c r="AI34" s="15">
        <f t="shared" si="27"/>
        <v>1332992</v>
      </c>
      <c r="AJ34" s="15">
        <f t="shared" si="27"/>
        <v>1332992</v>
      </c>
      <c r="AK34" s="15">
        <f t="shared" si="27"/>
        <v>1332992</v>
      </c>
      <c r="AL34" s="15">
        <f t="shared" si="27"/>
        <v>1332992</v>
      </c>
      <c r="AM34" s="15">
        <f t="shared" si="27"/>
        <v>1252992</v>
      </c>
      <c r="AN34" s="15">
        <f t="shared" si="27"/>
        <v>1332992</v>
      </c>
      <c r="AO34" s="15">
        <f t="shared" si="27"/>
        <v>1332992</v>
      </c>
      <c r="AP34" s="15">
        <f t="shared" si="27"/>
        <v>1332992</v>
      </c>
      <c r="AQ34" s="15">
        <f t="shared" si="27"/>
        <v>1332992</v>
      </c>
      <c r="AR34" s="15">
        <f t="shared" si="27"/>
        <v>1332992</v>
      </c>
      <c r="AS34" s="17">
        <f t="shared" si="27"/>
        <v>1332992</v>
      </c>
      <c r="AT34" s="15">
        <f t="shared" si="27"/>
        <v>1332992</v>
      </c>
      <c r="AU34" s="15">
        <f t="shared" si="27"/>
        <v>1332992</v>
      </c>
      <c r="AV34" s="15">
        <f t="shared" si="27"/>
        <v>1332992</v>
      </c>
      <c r="AW34" s="15">
        <f t="shared" si="27"/>
        <v>1332992</v>
      </c>
      <c r="AX34" s="15">
        <f t="shared" si="27"/>
        <v>1332992</v>
      </c>
      <c r="AY34" s="15">
        <f t="shared" si="27"/>
        <v>1252992</v>
      </c>
      <c r="AZ34" s="15">
        <f t="shared" si="27"/>
        <v>1332992</v>
      </c>
      <c r="BA34" s="15">
        <f t="shared" si="27"/>
        <v>1332992</v>
      </c>
      <c r="BB34" s="15">
        <f t="shared" si="27"/>
        <v>1332992</v>
      </c>
      <c r="BC34" s="15">
        <f t="shared" si="27"/>
        <v>1332992</v>
      </c>
      <c r="BD34" s="15">
        <f t="shared" si="27"/>
        <v>1332992</v>
      </c>
      <c r="BE34" s="15">
        <f t="shared" si="27"/>
        <v>1332992</v>
      </c>
      <c r="BF34" s="66"/>
      <c r="BG34" s="61">
        <f t="shared" ref="BG34:BK34" si="28">BG23-BG3</f>
        <v>11753842.9</v>
      </c>
      <c r="BH34" s="15">
        <f>BH23-BH3</f>
        <v>14702272</v>
      </c>
      <c r="BI34" s="15">
        <f t="shared" si="28"/>
        <v>14702272</v>
      </c>
      <c r="BJ34" s="15">
        <f t="shared" si="28"/>
        <v>14702272</v>
      </c>
      <c r="BK34" s="15">
        <f t="shared" si="28"/>
        <v>14702272</v>
      </c>
      <c r="BL34" s="15">
        <f t="shared" ref="BL34" si="29">BL23-BL3</f>
        <v>70562930.900000006</v>
      </c>
    </row>
    <row r="35" spans="1:64" ht="15.5" x14ac:dyDescent="0.35">
      <c r="A35" s="3" t="s">
        <v>21</v>
      </c>
      <c r="B35" s="9" t="s">
        <v>116</v>
      </c>
      <c r="C35" s="25"/>
      <c r="D35" s="15">
        <f>D34</f>
        <v>953358.5</v>
      </c>
      <c r="E35" s="15">
        <f>D35+E34</f>
        <v>1793606.5</v>
      </c>
      <c r="F35" s="15">
        <f t="shared" ref="F35:S35" si="30">E35+F34</f>
        <v>2681188.5</v>
      </c>
      <c r="G35" s="15">
        <f t="shared" si="30"/>
        <v>3639771.5</v>
      </c>
      <c r="H35" s="15">
        <f t="shared" si="30"/>
        <v>4626754.9000000004</v>
      </c>
      <c r="I35" s="15">
        <f t="shared" si="30"/>
        <v>5656338.9000000004</v>
      </c>
      <c r="J35" s="15">
        <f t="shared" si="30"/>
        <v>6685922.9000000004</v>
      </c>
      <c r="K35" s="15">
        <f t="shared" si="30"/>
        <v>7715506.9000000004</v>
      </c>
      <c r="L35" s="15">
        <f t="shared" si="30"/>
        <v>8745090.9000000004</v>
      </c>
      <c r="M35" s="15">
        <f t="shared" si="30"/>
        <v>9774674.9000000004</v>
      </c>
      <c r="N35" s="15">
        <f t="shared" si="30"/>
        <v>10804258.9</v>
      </c>
      <c r="O35" s="15">
        <f t="shared" si="30"/>
        <v>11753842.9</v>
      </c>
      <c r="P35" s="15">
        <f t="shared" si="30"/>
        <v>12783426.9</v>
      </c>
      <c r="Q35" s="15">
        <f t="shared" si="30"/>
        <v>13813010.9</v>
      </c>
      <c r="R35" s="15">
        <f t="shared" si="30"/>
        <v>14842594.9</v>
      </c>
      <c r="S35" s="15">
        <f t="shared" si="30"/>
        <v>15872178.9</v>
      </c>
      <c r="T35" s="15">
        <f t="shared" ref="T35" si="31">S35+T34</f>
        <v>17205170.899999999</v>
      </c>
      <c r="U35" s="15">
        <f t="shared" ref="U35" si="32">T35+U34</f>
        <v>18538162.899999999</v>
      </c>
      <c r="V35" s="15">
        <f t="shared" ref="V35" si="33">U35+V34</f>
        <v>19871154.899999999</v>
      </c>
      <c r="W35" s="15">
        <f t="shared" ref="W35" si="34">V35+W34</f>
        <v>21204146.899999999</v>
      </c>
      <c r="X35" s="15">
        <f t="shared" ref="X35" si="35">W35+X34</f>
        <v>22537138.899999999</v>
      </c>
      <c r="Y35" s="15">
        <f t="shared" ref="Y35" si="36">X35+Y34</f>
        <v>23870130.899999999</v>
      </c>
      <c r="Z35" s="15">
        <f t="shared" ref="Z35" si="37">Y35+Z34</f>
        <v>25203122.899999999</v>
      </c>
      <c r="AA35" s="15">
        <f t="shared" ref="AA35" si="38">Z35+AA34</f>
        <v>26456114.899999999</v>
      </c>
      <c r="AB35" s="15">
        <f t="shared" ref="AB35" si="39">AA35+AB34</f>
        <v>27789106.899999999</v>
      </c>
      <c r="AC35" s="15">
        <f t="shared" ref="AC35" si="40">AB35+AC34</f>
        <v>29122098.899999999</v>
      </c>
      <c r="AD35" s="15">
        <f t="shared" ref="AD35" si="41">AC35+AD34</f>
        <v>30455090.899999999</v>
      </c>
      <c r="AE35" s="15">
        <f t="shared" ref="AE35" si="42">AD35+AE34</f>
        <v>31788082.899999999</v>
      </c>
      <c r="AF35" s="15">
        <f t="shared" ref="AF35" si="43">AE35+AF34</f>
        <v>33121074.899999999</v>
      </c>
      <c r="AG35" s="15">
        <f t="shared" ref="AG35" si="44">AF35+AG34</f>
        <v>34454066.899999999</v>
      </c>
      <c r="AH35" s="15">
        <f t="shared" ref="AH35" si="45">AG35+AH34</f>
        <v>35787058.899999999</v>
      </c>
      <c r="AI35" s="15">
        <f t="shared" ref="AI35" si="46">AH35+AI34</f>
        <v>37120050.899999999</v>
      </c>
      <c r="AJ35" s="15">
        <f t="shared" ref="AJ35" si="47">AI35+AJ34</f>
        <v>38453042.899999999</v>
      </c>
      <c r="AK35" s="15">
        <f t="shared" ref="AK35" si="48">AJ35+AK34</f>
        <v>39786034.899999999</v>
      </c>
      <c r="AL35" s="15">
        <f t="shared" ref="AL35" si="49">AK35+AL34</f>
        <v>41119026.899999999</v>
      </c>
      <c r="AM35" s="15">
        <f t="shared" ref="AM35" si="50">AL35+AM34</f>
        <v>42372018.899999999</v>
      </c>
      <c r="AN35" s="15">
        <f t="shared" ref="AN35" si="51">AM35+AN34</f>
        <v>43705010.899999999</v>
      </c>
      <c r="AO35" s="15">
        <f t="shared" ref="AO35" si="52">AN35+AO34</f>
        <v>45038002.899999999</v>
      </c>
      <c r="AP35" s="15">
        <f t="shared" ref="AP35" si="53">AO35+AP34</f>
        <v>46370994.899999999</v>
      </c>
      <c r="AQ35" s="15">
        <f t="shared" ref="AQ35" si="54">AP35+AQ34</f>
        <v>47703986.899999999</v>
      </c>
      <c r="AR35" s="15">
        <f t="shared" ref="AR35" si="55">AQ35+AR34</f>
        <v>49036978.899999999</v>
      </c>
      <c r="AS35" s="17">
        <f t="shared" ref="AS35" si="56">AR35+AS34</f>
        <v>50369970.899999999</v>
      </c>
      <c r="AT35" s="15">
        <f t="shared" ref="AT35" si="57">AS35+AT34</f>
        <v>51702962.899999999</v>
      </c>
      <c r="AU35" s="15">
        <f t="shared" ref="AU35" si="58">AT35+AU34</f>
        <v>53035954.899999999</v>
      </c>
      <c r="AV35" s="15">
        <f t="shared" ref="AV35" si="59">AU35+AV34</f>
        <v>54368946.899999999</v>
      </c>
      <c r="AW35" s="15">
        <f t="shared" ref="AW35" si="60">AV35+AW34</f>
        <v>55701938.899999999</v>
      </c>
      <c r="AX35" s="15">
        <f t="shared" ref="AX35" si="61">AW35+AX34</f>
        <v>57034930.899999999</v>
      </c>
      <c r="AY35" s="15">
        <f t="shared" ref="AY35" si="62">AX35+AY34</f>
        <v>58287922.899999999</v>
      </c>
      <c r="AZ35" s="15">
        <f t="shared" ref="AZ35" si="63">AY35+AZ34</f>
        <v>59620914.899999999</v>
      </c>
      <c r="BA35" s="15">
        <f t="shared" ref="BA35" si="64">AZ35+BA34</f>
        <v>60953906.899999999</v>
      </c>
      <c r="BB35" s="15">
        <f t="shared" ref="BB35" si="65">BA35+BB34</f>
        <v>62286898.899999999</v>
      </c>
      <c r="BC35" s="15">
        <f t="shared" ref="BC35" si="66">BB35+BC34</f>
        <v>63619890.899999999</v>
      </c>
      <c r="BD35" s="15">
        <f t="shared" ref="BD35" si="67">BC35+BD34</f>
        <v>64952882.899999999</v>
      </c>
      <c r="BE35" s="15">
        <f t="shared" ref="BE35" si="68">BD35+BE34</f>
        <v>66285874.899999999</v>
      </c>
      <c r="BF35" s="66"/>
      <c r="BG35" s="61">
        <f>BG23-BG3</f>
        <v>11753842.9</v>
      </c>
      <c r="BH35" s="15">
        <f t="shared" ref="BH35:BL35" si="69">BG35+BH34</f>
        <v>26456114.899999999</v>
      </c>
      <c r="BI35" s="15">
        <f t="shared" si="69"/>
        <v>41158386.899999999</v>
      </c>
      <c r="BJ35" s="15">
        <f t="shared" si="69"/>
        <v>55860658.899999999</v>
      </c>
      <c r="BK35" s="15">
        <f t="shared" si="69"/>
        <v>70562930.900000006</v>
      </c>
      <c r="BL35" s="15">
        <f t="shared" si="69"/>
        <v>141125861.80000001</v>
      </c>
    </row>
    <row r="36" spans="1:64" ht="15.5" x14ac:dyDescent="0.35">
      <c r="A36" s="3" t="s">
        <v>22</v>
      </c>
      <c r="B36" s="16" t="s">
        <v>117</v>
      </c>
      <c r="C36" s="26">
        <f>SUM(D36:BE36)</f>
        <v>49429600.000000007</v>
      </c>
      <c r="D36" s="17">
        <v>953358.5</v>
      </c>
      <c r="E36" s="17">
        <v>840248</v>
      </c>
      <c r="F36" s="17">
        <v>887582</v>
      </c>
      <c r="G36" s="17">
        <v>958583</v>
      </c>
      <c r="H36" s="17">
        <v>986983.4</v>
      </c>
      <c r="I36" s="17">
        <v>1029584</v>
      </c>
      <c r="J36" s="17">
        <v>1029584</v>
      </c>
      <c r="K36" s="17">
        <v>1029584</v>
      </c>
      <c r="L36" s="17">
        <v>1029584</v>
      </c>
      <c r="M36" s="17">
        <v>1029584</v>
      </c>
      <c r="N36" s="17">
        <v>1029584</v>
      </c>
      <c r="O36" s="17">
        <v>949584</v>
      </c>
      <c r="P36" s="17">
        <v>1029584</v>
      </c>
      <c r="Q36" s="17">
        <v>1029584</v>
      </c>
      <c r="R36" s="17">
        <v>1029584</v>
      </c>
      <c r="S36" s="17">
        <v>1029584</v>
      </c>
      <c r="T36" s="17">
        <v>1332992</v>
      </c>
      <c r="U36" s="17">
        <v>1332992</v>
      </c>
      <c r="V36" s="17">
        <v>1332992</v>
      </c>
      <c r="W36" s="17">
        <v>1332992</v>
      </c>
      <c r="X36" s="17">
        <v>1332992</v>
      </c>
      <c r="Y36" s="17">
        <v>1332992</v>
      </c>
      <c r="Z36" s="17">
        <v>1332992</v>
      </c>
      <c r="AA36" s="17">
        <v>1252992</v>
      </c>
      <c r="AB36" s="17">
        <v>1332992</v>
      </c>
      <c r="AC36" s="17">
        <v>1332992</v>
      </c>
      <c r="AD36" s="17">
        <v>1332992</v>
      </c>
      <c r="AE36" s="17">
        <v>1332992</v>
      </c>
      <c r="AF36" s="17">
        <v>1332992</v>
      </c>
      <c r="AG36" s="17">
        <v>1332992</v>
      </c>
      <c r="AH36" s="17">
        <v>1332992</v>
      </c>
      <c r="AI36" s="17">
        <v>1332992</v>
      </c>
      <c r="AJ36" s="17">
        <v>1332992</v>
      </c>
      <c r="AK36" s="17">
        <v>1332992</v>
      </c>
      <c r="AL36" s="17">
        <v>1332992</v>
      </c>
      <c r="AM36" s="17">
        <v>1252992</v>
      </c>
      <c r="AN36" s="17">
        <v>1332992</v>
      </c>
      <c r="AO36" s="17">
        <v>1332992</v>
      </c>
      <c r="AP36" s="17">
        <v>1332992</v>
      </c>
      <c r="AQ36" s="17">
        <v>1332992</v>
      </c>
      <c r="AR36" s="17">
        <v>1332992</v>
      </c>
      <c r="AS36" s="17">
        <v>392621.10000000894</v>
      </c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66"/>
      <c r="BG36" s="62">
        <f>SUM(D36:O36)</f>
        <v>11753842.9</v>
      </c>
      <c r="BH36" s="17">
        <f>SUM(P36:AA36)</f>
        <v>14702272</v>
      </c>
      <c r="BI36" s="17">
        <f>SUM(AB36:AM36)</f>
        <v>15915904</v>
      </c>
      <c r="BJ36" s="17">
        <f>SUM(AN36:AY36)</f>
        <v>7057581.1000000089</v>
      </c>
      <c r="BK36" s="17">
        <f>SUM(AZ36:BD36)</f>
        <v>0</v>
      </c>
      <c r="BL36" s="17">
        <f>SUM(BG36:BK36)</f>
        <v>49429600.000000007</v>
      </c>
    </row>
    <row r="37" spans="1:64" ht="15.5" x14ac:dyDescent="0.35">
      <c r="A37" s="5" t="s">
        <v>23</v>
      </c>
      <c r="B37" s="9" t="s">
        <v>118</v>
      </c>
      <c r="C37" s="17">
        <f>SUM(D37:BE37)</f>
        <v>16856274.899999991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7">
        <v>940370.89999999106</v>
      </c>
      <c r="AT37" s="17">
        <v>1332992</v>
      </c>
      <c r="AU37" s="17">
        <v>1332992</v>
      </c>
      <c r="AV37" s="17">
        <v>1332992</v>
      </c>
      <c r="AW37" s="17">
        <v>1332992</v>
      </c>
      <c r="AX37" s="17">
        <v>1332992</v>
      </c>
      <c r="AY37" s="17">
        <v>1252992</v>
      </c>
      <c r="AZ37" s="17">
        <v>1332992</v>
      </c>
      <c r="BA37" s="17">
        <v>1332992</v>
      </c>
      <c r="BB37" s="17">
        <v>1332992</v>
      </c>
      <c r="BC37" s="17">
        <v>1332992</v>
      </c>
      <c r="BD37" s="17">
        <v>1332992</v>
      </c>
      <c r="BE37" s="17">
        <v>1332992</v>
      </c>
      <c r="BF37" s="66"/>
      <c r="BG37" s="61"/>
      <c r="BH37" s="15"/>
      <c r="BI37" s="15"/>
      <c r="BJ37" s="17">
        <f>SUM(AS37:AY37)</f>
        <v>8858322.8999999911</v>
      </c>
      <c r="BK37" s="17">
        <f>SUM(AZ37:BE37)*2</f>
        <v>15995904</v>
      </c>
      <c r="BL37" s="17">
        <f>SUM(BG37:BK37)</f>
        <v>24854226.899999991</v>
      </c>
    </row>
    <row r="38" spans="1:64" ht="15.5" x14ac:dyDescent="0.35">
      <c r="A38" s="3" t="s">
        <v>33</v>
      </c>
      <c r="B38" s="12" t="s">
        <v>119</v>
      </c>
      <c r="C38" s="26">
        <f>SUM(D38:BE38)</f>
        <v>0</v>
      </c>
      <c r="D38" s="15">
        <f>D34-D36-D37</f>
        <v>0</v>
      </c>
      <c r="E38" s="15">
        <f>E34-E36-E37+D38</f>
        <v>0</v>
      </c>
      <c r="F38" s="15">
        <f t="shared" ref="F38:R38" si="70">F34-F36-F37+E38</f>
        <v>0</v>
      </c>
      <c r="G38" s="15">
        <f t="shared" si="70"/>
        <v>0</v>
      </c>
      <c r="H38" s="15">
        <f t="shared" si="70"/>
        <v>0</v>
      </c>
      <c r="I38" s="15">
        <f t="shared" si="70"/>
        <v>0</v>
      </c>
      <c r="J38" s="15">
        <f t="shared" si="70"/>
        <v>0</v>
      </c>
      <c r="K38" s="15">
        <f t="shared" si="70"/>
        <v>0</v>
      </c>
      <c r="L38" s="15">
        <f t="shared" si="70"/>
        <v>0</v>
      </c>
      <c r="M38" s="15">
        <f t="shared" si="70"/>
        <v>0</v>
      </c>
      <c r="N38" s="15">
        <f t="shared" si="70"/>
        <v>0</v>
      </c>
      <c r="O38" s="15">
        <f t="shared" si="70"/>
        <v>0</v>
      </c>
      <c r="P38" s="15">
        <f t="shared" si="70"/>
        <v>0</v>
      </c>
      <c r="Q38" s="15">
        <f t="shared" si="70"/>
        <v>0</v>
      </c>
      <c r="R38" s="15">
        <f t="shared" si="70"/>
        <v>0</v>
      </c>
      <c r="S38" s="15">
        <f t="shared" ref="S38" si="71">S34-S36-S37+R38</f>
        <v>0</v>
      </c>
      <c r="T38" s="15">
        <f t="shared" ref="T38" si="72">T34-T36-T37+S38</f>
        <v>0</v>
      </c>
      <c r="U38" s="15">
        <f t="shared" ref="U38" si="73">U34-U36-U37+T38</f>
        <v>0</v>
      </c>
      <c r="V38" s="15">
        <f t="shared" ref="V38" si="74">V34-V36-V37+U38</f>
        <v>0</v>
      </c>
      <c r="W38" s="15">
        <f t="shared" ref="W38" si="75">W34-W36-W37+V38</f>
        <v>0</v>
      </c>
      <c r="X38" s="15">
        <f t="shared" ref="X38" si="76">X34-X36-X37+W38</f>
        <v>0</v>
      </c>
      <c r="Y38" s="15">
        <f t="shared" ref="Y38" si="77">Y34-Y36-Y37+X38</f>
        <v>0</v>
      </c>
      <c r="Z38" s="15">
        <f t="shared" ref="Z38" si="78">Z34-Z36-Z37+Y38</f>
        <v>0</v>
      </c>
      <c r="AA38" s="15">
        <f t="shared" ref="AA38" si="79">AA34-AA36-AA37+Z38</f>
        <v>0</v>
      </c>
      <c r="AB38" s="15">
        <f t="shared" ref="AB38" si="80">AB34-AB36-AB37+AA38</f>
        <v>0</v>
      </c>
      <c r="AC38" s="15">
        <f t="shared" ref="AC38" si="81">AC34-AC36-AC37+AB38</f>
        <v>0</v>
      </c>
      <c r="AD38" s="15">
        <f t="shared" ref="AD38" si="82">AD34-AD36-AD37+AC38</f>
        <v>0</v>
      </c>
      <c r="AE38" s="15">
        <f t="shared" ref="AE38" si="83">AE34-AE36-AE37+AD38</f>
        <v>0</v>
      </c>
      <c r="AF38" s="15">
        <f t="shared" ref="AF38" si="84">AF34-AF36-AF37+AE38</f>
        <v>0</v>
      </c>
      <c r="AG38" s="15">
        <f t="shared" ref="AG38" si="85">AG34-AG36-AG37+AF38</f>
        <v>0</v>
      </c>
      <c r="AH38" s="15">
        <f t="shared" ref="AH38" si="86">AH34-AH36-AH37+AG38</f>
        <v>0</v>
      </c>
      <c r="AI38" s="15">
        <f t="shared" ref="AI38" si="87">AI34-AI36-AI37+AH38</f>
        <v>0</v>
      </c>
      <c r="AJ38" s="15">
        <f t="shared" ref="AJ38" si="88">AJ34-AJ36-AJ37+AI38</f>
        <v>0</v>
      </c>
      <c r="AK38" s="15">
        <f t="shared" ref="AK38" si="89">AK34-AK36-AK37+AJ38</f>
        <v>0</v>
      </c>
      <c r="AL38" s="15">
        <f t="shared" ref="AL38" si="90">AL34-AL36-AL37+AK38</f>
        <v>0</v>
      </c>
      <c r="AM38" s="15">
        <f t="shared" ref="AM38" si="91">AM34-AM36-AM37+AL38</f>
        <v>0</v>
      </c>
      <c r="AN38" s="15">
        <f t="shared" ref="AN38" si="92">AN34-AN36-AN37+AM38</f>
        <v>0</v>
      </c>
      <c r="AO38" s="15">
        <f t="shared" ref="AO38" si="93">AO34-AO36-AO37+AN38</f>
        <v>0</v>
      </c>
      <c r="AP38" s="15">
        <f t="shared" ref="AP38" si="94">AP34-AP36-AP37+AO38</f>
        <v>0</v>
      </c>
      <c r="AQ38" s="15">
        <f t="shared" ref="AQ38" si="95">AQ34-AQ36-AQ37+AP38</f>
        <v>0</v>
      </c>
      <c r="AR38" s="15">
        <f t="shared" ref="AR38" si="96">AR34-AR36-AR37+AQ38</f>
        <v>0</v>
      </c>
      <c r="AS38" s="17">
        <f t="shared" ref="AS38" si="97">AS34-AS36-AS37+AR38</f>
        <v>0</v>
      </c>
      <c r="AT38" s="15">
        <f t="shared" ref="AT38" si="98">AT34-AT36-AT37+AS38</f>
        <v>0</v>
      </c>
      <c r="AU38" s="15">
        <f t="shared" ref="AU38" si="99">AU34-AU36-AU37+AT38</f>
        <v>0</v>
      </c>
      <c r="AV38" s="15">
        <f t="shared" ref="AV38" si="100">AV34-AV36-AV37+AU38</f>
        <v>0</v>
      </c>
      <c r="AW38" s="15">
        <f t="shared" ref="AW38" si="101">AW34-AW36-AW37+AV38</f>
        <v>0</v>
      </c>
      <c r="AX38" s="15">
        <f t="shared" ref="AX38" si="102">AX34-AX36-AX37+AW38</f>
        <v>0</v>
      </c>
      <c r="AY38" s="15">
        <f t="shared" ref="AY38" si="103">AY34-AY36-AY37+AX38</f>
        <v>0</v>
      </c>
      <c r="AZ38" s="15">
        <f t="shared" ref="AZ38" si="104">AZ34-AZ36-AZ37+AY38</f>
        <v>0</v>
      </c>
      <c r="BA38" s="15">
        <f t="shared" ref="BA38" si="105">BA34-BA36-BA37+AZ38</f>
        <v>0</v>
      </c>
      <c r="BB38" s="15">
        <f t="shared" ref="BB38" si="106">BB34-BB36-BB37+BA38</f>
        <v>0</v>
      </c>
      <c r="BC38" s="15">
        <f t="shared" ref="BC38" si="107">BC34-BC36-BC37+BB38</f>
        <v>0</v>
      </c>
      <c r="BD38" s="15">
        <f t="shared" ref="BD38" si="108">BD34-BD36-BD37+BC38</f>
        <v>0</v>
      </c>
      <c r="BE38" s="15">
        <f t="shared" ref="BE38" si="109">BE34-BE36-BE37+BD38</f>
        <v>0</v>
      </c>
      <c r="BF38" s="66"/>
      <c r="BG38" s="15">
        <f>BG34-BG36-BG37</f>
        <v>0</v>
      </c>
      <c r="BH38" s="15">
        <f>BH34-BH36-BH37+BG38</f>
        <v>0</v>
      </c>
      <c r="BI38" s="15">
        <v>0</v>
      </c>
      <c r="BJ38" s="15">
        <v>0</v>
      </c>
      <c r="BK38" s="15">
        <v>0</v>
      </c>
      <c r="BL38" s="15">
        <f>SUM(BG38:BK38)</f>
        <v>0</v>
      </c>
    </row>
    <row r="39" spans="1:64" x14ac:dyDescent="0.35">
      <c r="A39" s="4"/>
      <c r="B39" s="11"/>
      <c r="C39" s="24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66"/>
      <c r="BG39" s="61"/>
      <c r="BH39" s="15"/>
      <c r="BI39" s="15"/>
      <c r="BJ39" s="15"/>
      <c r="BK39" s="15"/>
      <c r="BL39" s="15"/>
    </row>
    <row r="40" spans="1:64" ht="15" thickBot="1" x14ac:dyDescent="0.4">
      <c r="A40" s="4"/>
      <c r="B40" s="10"/>
      <c r="C40" s="2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64"/>
      <c r="BG40" s="61"/>
      <c r="BH40" s="15"/>
      <c r="BI40" s="15"/>
      <c r="BJ40" s="15"/>
      <c r="BK40" s="15"/>
      <c r="BL40" s="15"/>
    </row>
    <row r="42" spans="1:64" x14ac:dyDescent="0.35">
      <c r="B42" s="30" t="s">
        <v>36</v>
      </c>
      <c r="C42" s="24">
        <f>CAPEX!C3</f>
        <v>49429600.000000007</v>
      </c>
      <c r="BG42" s="73"/>
      <c r="BH42" s="73"/>
    </row>
    <row r="43" spans="1:64" x14ac:dyDescent="0.35">
      <c r="C43" s="56">
        <f>C42-C36</f>
        <v>0</v>
      </c>
    </row>
    <row r="44" spans="1:64" x14ac:dyDescent="0.35">
      <c r="B44" s="71" t="s">
        <v>120</v>
      </c>
      <c r="C44" s="72" t="s">
        <v>123</v>
      </c>
    </row>
    <row r="45" spans="1:64" x14ac:dyDescent="0.35">
      <c r="B45" s="77" t="s">
        <v>121</v>
      </c>
    </row>
    <row r="46" spans="1:64" x14ac:dyDescent="0.35">
      <c r="B46" s="77" t="s">
        <v>122</v>
      </c>
    </row>
  </sheetData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"/>
  <sheetViews>
    <sheetView showGridLines="0" zoomScaleNormal="100" workbookViewId="0">
      <selection activeCell="B17" sqref="B17"/>
    </sheetView>
  </sheetViews>
  <sheetFormatPr defaultRowHeight="14.5" x14ac:dyDescent="0.35"/>
  <cols>
    <col min="1" max="1" width="4.1796875" bestFit="1" customWidth="1"/>
    <col min="2" max="2" width="48.81640625" bestFit="1" customWidth="1"/>
    <col min="3" max="3" width="14.453125" bestFit="1" customWidth="1"/>
    <col min="4" max="4" width="12.81640625" bestFit="1" customWidth="1"/>
    <col min="5" max="5" width="11.453125" bestFit="1" customWidth="1"/>
    <col min="6" max="9" width="12.81640625" bestFit="1" customWidth="1"/>
  </cols>
  <sheetData>
    <row r="1" spans="1:9" x14ac:dyDescent="0.35">
      <c r="B1" t="s">
        <v>77</v>
      </c>
    </row>
    <row r="2" spans="1:9" ht="21.65" customHeight="1" x14ac:dyDescent="0.35">
      <c r="A2" s="1" t="s">
        <v>0</v>
      </c>
      <c r="B2" s="2" t="s">
        <v>78</v>
      </c>
      <c r="C2" s="2" t="s">
        <v>79</v>
      </c>
      <c r="D2" s="2" t="s">
        <v>80</v>
      </c>
      <c r="E2" s="2" t="s">
        <v>81</v>
      </c>
      <c r="F2" s="2" t="s">
        <v>82</v>
      </c>
      <c r="G2" s="2" t="s">
        <v>83</v>
      </c>
      <c r="H2" s="2" t="s">
        <v>84</v>
      </c>
      <c r="I2" s="2" t="s">
        <v>85</v>
      </c>
    </row>
    <row r="3" spans="1:9" ht="15.5" x14ac:dyDescent="0.35">
      <c r="A3" s="3" t="s">
        <v>1</v>
      </c>
      <c r="B3" s="7" t="s">
        <v>86</v>
      </c>
      <c r="C3" s="29">
        <f t="shared" ref="C3:I3" si="0">SUM(C4:C22)</f>
        <v>49429600.000000007</v>
      </c>
      <c r="D3" s="27">
        <f t="shared" si="0"/>
        <v>23745000.000000004</v>
      </c>
      <c r="E3" s="27">
        <f t="shared" si="0"/>
        <v>8000</v>
      </c>
      <c r="F3" s="27">
        <f t="shared" si="0"/>
        <v>12347400.000000002</v>
      </c>
      <c r="G3" s="27">
        <f t="shared" si="0"/>
        <v>12830300.000000002</v>
      </c>
      <c r="H3" s="27">
        <f t="shared" si="0"/>
        <v>488900.00000000006</v>
      </c>
      <c r="I3" s="27">
        <f t="shared" si="0"/>
        <v>10000</v>
      </c>
    </row>
    <row r="4" spans="1:9" x14ac:dyDescent="0.35">
      <c r="A4" s="4" t="s">
        <v>2</v>
      </c>
      <c r="B4" s="6" t="s">
        <v>87</v>
      </c>
      <c r="C4" s="22">
        <f t="shared" ref="C4:C22" si="1">SUM(D4:I4)</f>
        <v>47490000.000000007</v>
      </c>
      <c r="D4" s="13">
        <f>Equipmentg!E73/2</f>
        <v>23745000.000000004</v>
      </c>
      <c r="E4" s="13"/>
      <c r="F4" s="13">
        <f>Equipmentg!E73/4</f>
        <v>11872500.000000002</v>
      </c>
      <c r="G4" s="13">
        <f>Equipmentg!E73/4</f>
        <v>11872500.000000002</v>
      </c>
      <c r="H4" s="13"/>
      <c r="I4" s="13"/>
    </row>
    <row r="5" spans="1:9" x14ac:dyDescent="0.35">
      <c r="A5" s="4" t="s">
        <v>3</v>
      </c>
      <c r="B5" s="6" t="s">
        <v>88</v>
      </c>
      <c r="C5" s="22">
        <f t="shared" si="1"/>
        <v>0</v>
      </c>
      <c r="D5" s="13"/>
      <c r="E5" s="13"/>
      <c r="F5" s="13"/>
      <c r="G5" s="13"/>
      <c r="H5" s="13"/>
      <c r="I5" s="13"/>
    </row>
    <row r="6" spans="1:9" x14ac:dyDescent="0.35">
      <c r="A6" s="4" t="s">
        <v>4</v>
      </c>
      <c r="B6" s="6" t="s">
        <v>89</v>
      </c>
      <c r="C6" s="22">
        <f t="shared" si="1"/>
        <v>0</v>
      </c>
      <c r="D6" s="13"/>
      <c r="E6" s="13"/>
      <c r="F6" s="13"/>
      <c r="G6" s="13"/>
      <c r="H6" s="13"/>
      <c r="I6" s="13"/>
    </row>
    <row r="7" spans="1:9" x14ac:dyDescent="0.35">
      <c r="A7" s="4" t="s">
        <v>5</v>
      </c>
      <c r="B7" s="6" t="s">
        <v>90</v>
      </c>
      <c r="C7" s="22">
        <f t="shared" si="1"/>
        <v>0</v>
      </c>
      <c r="D7" s="13"/>
      <c r="E7" s="13"/>
      <c r="F7" s="13"/>
      <c r="G7" s="13"/>
      <c r="H7" s="13"/>
      <c r="I7" s="13"/>
    </row>
    <row r="8" spans="1:9" x14ac:dyDescent="0.35">
      <c r="A8" s="4" t="s">
        <v>6</v>
      </c>
      <c r="B8" s="6" t="s">
        <v>91</v>
      </c>
      <c r="C8" s="22">
        <f t="shared" si="1"/>
        <v>28000</v>
      </c>
      <c r="D8" s="13"/>
      <c r="E8" s="13"/>
      <c r="F8" s="13"/>
      <c r="G8" s="13">
        <v>8000</v>
      </c>
      <c r="H8" s="13">
        <v>10000</v>
      </c>
      <c r="I8" s="13">
        <v>10000</v>
      </c>
    </row>
    <row r="9" spans="1:9" x14ac:dyDescent="0.35">
      <c r="A9" s="4" t="s">
        <v>7</v>
      </c>
      <c r="B9" s="6" t="s">
        <v>92</v>
      </c>
      <c r="C9" s="22">
        <f t="shared" si="1"/>
        <v>0</v>
      </c>
      <c r="D9" s="13"/>
      <c r="E9" s="13"/>
      <c r="F9" s="13"/>
      <c r="G9" s="13"/>
      <c r="H9" s="13"/>
      <c r="I9" s="13"/>
    </row>
    <row r="10" spans="1:9" x14ac:dyDescent="0.35">
      <c r="A10" s="4" t="s">
        <v>8</v>
      </c>
      <c r="B10" s="6" t="s">
        <v>93</v>
      </c>
      <c r="C10" s="22">
        <f t="shared" si="1"/>
        <v>0</v>
      </c>
      <c r="D10" s="13"/>
      <c r="E10" s="13"/>
      <c r="F10" s="13"/>
      <c r="G10" s="13"/>
      <c r="H10" s="13"/>
      <c r="I10" s="13"/>
    </row>
    <row r="11" spans="1:9" x14ac:dyDescent="0.35">
      <c r="A11" s="4" t="s">
        <v>9</v>
      </c>
      <c r="B11" s="6" t="s">
        <v>94</v>
      </c>
      <c r="C11" s="22">
        <f t="shared" si="1"/>
        <v>0</v>
      </c>
      <c r="D11" s="13"/>
      <c r="E11" s="13"/>
      <c r="F11" s="13"/>
      <c r="G11" s="13"/>
      <c r="H11" s="13"/>
      <c r="I11" s="13"/>
    </row>
    <row r="12" spans="1:9" x14ac:dyDescent="0.35">
      <c r="A12" s="4" t="s">
        <v>10</v>
      </c>
      <c r="B12" s="6" t="s">
        <v>95</v>
      </c>
      <c r="C12" s="22">
        <f t="shared" si="1"/>
        <v>0</v>
      </c>
      <c r="D12" s="13"/>
      <c r="E12" s="13"/>
      <c r="F12" s="13"/>
      <c r="G12" s="13"/>
      <c r="H12" s="13"/>
      <c r="I12" s="13"/>
    </row>
    <row r="13" spans="1:9" x14ac:dyDescent="0.35">
      <c r="A13" s="4" t="s">
        <v>11</v>
      </c>
      <c r="B13" s="6" t="s">
        <v>96</v>
      </c>
      <c r="C13" s="22">
        <f t="shared" si="1"/>
        <v>0</v>
      </c>
      <c r="D13" s="13"/>
      <c r="E13" s="13"/>
      <c r="F13" s="13"/>
      <c r="G13" s="13"/>
      <c r="H13" s="13"/>
      <c r="I13" s="13"/>
    </row>
    <row r="14" spans="1:9" x14ac:dyDescent="0.35">
      <c r="A14" s="4" t="s">
        <v>12</v>
      </c>
      <c r="B14" s="6" t="s">
        <v>97</v>
      </c>
      <c r="C14" s="22">
        <f t="shared" si="1"/>
        <v>0</v>
      </c>
      <c r="D14" s="13"/>
      <c r="E14" s="13"/>
      <c r="F14" s="13"/>
      <c r="G14" s="13"/>
      <c r="H14" s="13"/>
      <c r="I14" s="13"/>
    </row>
    <row r="15" spans="1:9" x14ac:dyDescent="0.35">
      <c r="A15" s="4" t="s">
        <v>13</v>
      </c>
      <c r="B15" s="6" t="s">
        <v>98</v>
      </c>
      <c r="C15" s="22">
        <f t="shared" si="1"/>
        <v>949800.00000000012</v>
      </c>
      <c r="D15" s="13"/>
      <c r="E15" s="13"/>
      <c r="F15" s="13">
        <f>$C$4*0.02/2</f>
        <v>474900.00000000006</v>
      </c>
      <c r="G15" s="13">
        <f>$C$4*0.02/2</f>
        <v>474900.00000000006</v>
      </c>
      <c r="H15" s="13"/>
      <c r="I15" s="13"/>
    </row>
    <row r="16" spans="1:9" x14ac:dyDescent="0.35">
      <c r="A16" s="4" t="s">
        <v>14</v>
      </c>
      <c r="B16" s="6" t="s">
        <v>99</v>
      </c>
      <c r="C16" s="22">
        <f t="shared" si="1"/>
        <v>949800.00000000012</v>
      </c>
      <c r="D16" s="13"/>
      <c r="E16" s="13"/>
      <c r="F16" s="13"/>
      <c r="G16" s="13">
        <f>$C$4*0.02/2</f>
        <v>474900.00000000006</v>
      </c>
      <c r="H16" s="13">
        <f>$C$4*0.02/2</f>
        <v>474900.00000000006</v>
      </c>
      <c r="I16" s="13"/>
    </row>
    <row r="17" spans="1:9" x14ac:dyDescent="0.35">
      <c r="A17" s="4" t="s">
        <v>15</v>
      </c>
      <c r="B17" s="6" t="s">
        <v>105</v>
      </c>
      <c r="C17" s="22">
        <f t="shared" si="1"/>
        <v>0</v>
      </c>
      <c r="D17" s="13"/>
      <c r="E17" s="13"/>
      <c r="F17" s="13"/>
      <c r="G17" s="13"/>
      <c r="H17" s="13"/>
      <c r="I17" s="13"/>
    </row>
    <row r="18" spans="1:9" x14ac:dyDescent="0.35">
      <c r="A18" s="4" t="s">
        <v>16</v>
      </c>
      <c r="B18" s="6" t="s">
        <v>100</v>
      </c>
      <c r="C18" s="22">
        <f t="shared" si="1"/>
        <v>0</v>
      </c>
      <c r="D18" s="13"/>
      <c r="E18" s="13"/>
      <c r="F18" s="13"/>
      <c r="G18" s="13"/>
      <c r="H18" s="13"/>
      <c r="I18" s="13"/>
    </row>
    <row r="19" spans="1:9" x14ac:dyDescent="0.35">
      <c r="A19" s="4" t="s">
        <v>17</v>
      </c>
      <c r="B19" s="6" t="s">
        <v>101</v>
      </c>
      <c r="C19" s="22">
        <f t="shared" si="1"/>
        <v>0</v>
      </c>
      <c r="D19" s="13"/>
      <c r="E19" s="13"/>
      <c r="F19" s="13"/>
      <c r="G19" s="13"/>
      <c r="H19" s="13"/>
      <c r="I19" s="13"/>
    </row>
    <row r="20" spans="1:9" x14ac:dyDescent="0.35">
      <c r="A20" s="4" t="s">
        <v>18</v>
      </c>
      <c r="B20" s="6" t="s">
        <v>102</v>
      </c>
      <c r="C20" s="22">
        <f t="shared" si="1"/>
        <v>12000</v>
      </c>
      <c r="D20" s="13"/>
      <c r="E20" s="13">
        <v>8000</v>
      </c>
      <c r="F20" s="13"/>
      <c r="G20" s="13"/>
      <c r="H20" s="13">
        <v>4000</v>
      </c>
      <c r="I20" s="13"/>
    </row>
    <row r="21" spans="1:9" x14ac:dyDescent="0.35">
      <c r="A21" s="4" t="s">
        <v>71</v>
      </c>
      <c r="B21" s="6" t="s">
        <v>103</v>
      </c>
      <c r="C21" s="22">
        <f t="shared" si="1"/>
        <v>0</v>
      </c>
      <c r="D21" s="13"/>
      <c r="E21" s="13"/>
      <c r="F21" s="13"/>
      <c r="G21" s="13"/>
      <c r="H21" s="13"/>
      <c r="I21" s="13"/>
    </row>
    <row r="22" spans="1:9" x14ac:dyDescent="0.35">
      <c r="A22" s="4" t="s">
        <v>72</v>
      </c>
      <c r="B22" s="6" t="s">
        <v>104</v>
      </c>
      <c r="C22" s="22">
        <f t="shared" si="1"/>
        <v>0</v>
      </c>
      <c r="D22" s="13"/>
      <c r="E22" s="13"/>
      <c r="F22" s="13"/>
      <c r="G22" s="13"/>
      <c r="H22" s="13"/>
      <c r="I22" s="13"/>
    </row>
    <row r="23" spans="1:9" x14ac:dyDescent="0.35">
      <c r="A23" s="4"/>
      <c r="B23" s="11"/>
      <c r="C23" s="24"/>
      <c r="D23" s="15"/>
      <c r="E23" s="15"/>
      <c r="F23" s="15"/>
      <c r="G23" s="15"/>
      <c r="H23" s="15"/>
      <c r="I23" s="1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3"/>
  <sheetViews>
    <sheetView showGridLines="0" tabSelected="1" zoomScale="80" zoomScaleNormal="80" workbookViewId="0">
      <selection activeCell="B5" sqref="B5"/>
    </sheetView>
  </sheetViews>
  <sheetFormatPr defaultRowHeight="14.5" x14ac:dyDescent="0.35"/>
  <cols>
    <col min="1" max="1" width="5" customWidth="1"/>
    <col min="2" max="2" width="52.81640625" bestFit="1" customWidth="1"/>
    <col min="3" max="3" width="13.81640625" customWidth="1"/>
    <col min="4" max="4" width="10.453125" bestFit="1" customWidth="1"/>
    <col min="5" max="5" width="13.1796875" customWidth="1"/>
  </cols>
  <sheetData>
    <row r="1" spans="1:5" x14ac:dyDescent="0.35">
      <c r="B1" t="s">
        <v>124</v>
      </c>
      <c r="C1" s="74"/>
    </row>
    <row r="2" spans="1:5" ht="43.5" x14ac:dyDescent="0.35">
      <c r="A2" s="34" t="s">
        <v>0</v>
      </c>
      <c r="B2" s="34" t="s">
        <v>78</v>
      </c>
      <c r="C2" s="34" t="s">
        <v>125</v>
      </c>
      <c r="D2" s="34" t="s">
        <v>126</v>
      </c>
      <c r="E2" s="34" t="s">
        <v>127</v>
      </c>
    </row>
    <row r="3" spans="1:5" x14ac:dyDescent="0.35">
      <c r="A3" s="38">
        <v>1</v>
      </c>
      <c r="B3" s="36" t="s">
        <v>328</v>
      </c>
      <c r="C3" s="33"/>
      <c r="D3" s="39"/>
      <c r="E3" s="39"/>
    </row>
    <row r="4" spans="1:5" x14ac:dyDescent="0.35">
      <c r="A4" s="41" t="s">
        <v>2</v>
      </c>
      <c r="B4" s="18" t="s">
        <v>128</v>
      </c>
      <c r="C4" s="31">
        <v>132</v>
      </c>
      <c r="D4" s="40">
        <v>3</v>
      </c>
      <c r="E4" s="75">
        <v>840000</v>
      </c>
    </row>
    <row r="5" spans="1:5" x14ac:dyDescent="0.35">
      <c r="A5" s="41" t="s">
        <v>3</v>
      </c>
      <c r="B5" s="78" t="s">
        <v>129</v>
      </c>
      <c r="C5" s="31">
        <v>2</v>
      </c>
      <c r="D5" s="40">
        <v>5</v>
      </c>
      <c r="E5" s="75">
        <v>433333.33333333331</v>
      </c>
    </row>
    <row r="6" spans="1:5" x14ac:dyDescent="0.35">
      <c r="A6" s="41" t="s">
        <v>4</v>
      </c>
      <c r="B6" s="68" t="s">
        <v>130</v>
      </c>
      <c r="C6" s="31">
        <v>6</v>
      </c>
      <c r="D6" s="40">
        <v>10</v>
      </c>
      <c r="E6" s="75">
        <v>666666.66666666663</v>
      </c>
    </row>
    <row r="7" spans="1:5" x14ac:dyDescent="0.35">
      <c r="A7" s="41" t="s">
        <v>5</v>
      </c>
      <c r="B7" s="18" t="s">
        <v>131</v>
      </c>
      <c r="C7" s="31">
        <v>25</v>
      </c>
      <c r="D7" s="40">
        <v>5</v>
      </c>
      <c r="E7" s="75">
        <v>1066666.6666666667</v>
      </c>
    </row>
    <row r="8" spans="1:5" x14ac:dyDescent="0.35">
      <c r="A8" s="41" t="s">
        <v>6</v>
      </c>
      <c r="B8" s="68" t="s">
        <v>132</v>
      </c>
      <c r="C8" s="31">
        <v>30</v>
      </c>
      <c r="D8" s="40">
        <v>5</v>
      </c>
      <c r="E8" s="75">
        <v>3200000</v>
      </c>
    </row>
    <row r="9" spans="1:5" x14ac:dyDescent="0.35">
      <c r="A9" s="41" t="s">
        <v>7</v>
      </c>
      <c r="B9" s="18"/>
      <c r="C9" s="31"/>
      <c r="D9" s="40"/>
      <c r="E9" s="75">
        <v>0</v>
      </c>
    </row>
    <row r="10" spans="1:5" x14ac:dyDescent="0.35">
      <c r="A10" s="37"/>
      <c r="B10" s="42" t="s">
        <v>133</v>
      </c>
      <c r="C10" s="43">
        <f>SUM(C5:C9)</f>
        <v>63</v>
      </c>
      <c r="D10" s="40"/>
      <c r="E10" s="76">
        <v>6206666.666666667</v>
      </c>
    </row>
    <row r="11" spans="1:5" x14ac:dyDescent="0.35">
      <c r="A11" s="38" t="s">
        <v>37</v>
      </c>
      <c r="B11" s="36" t="s">
        <v>134</v>
      </c>
      <c r="C11" s="33"/>
      <c r="D11" s="39"/>
      <c r="E11" s="75"/>
    </row>
    <row r="12" spans="1:5" x14ac:dyDescent="0.35">
      <c r="A12" s="41" t="s">
        <v>24</v>
      </c>
      <c r="B12" s="18" t="s">
        <v>135</v>
      </c>
      <c r="C12" s="31"/>
      <c r="D12" s="40">
        <v>5</v>
      </c>
      <c r="E12" s="75">
        <v>50000</v>
      </c>
    </row>
    <row r="13" spans="1:5" x14ac:dyDescent="0.35">
      <c r="A13" s="41" t="s">
        <v>25</v>
      </c>
      <c r="B13" s="18" t="s">
        <v>136</v>
      </c>
      <c r="C13" s="31">
        <v>0</v>
      </c>
      <c r="D13" s="40">
        <v>0</v>
      </c>
      <c r="E13" s="75">
        <v>0</v>
      </c>
    </row>
    <row r="14" spans="1:5" x14ac:dyDescent="0.35">
      <c r="A14" s="41" t="s">
        <v>26</v>
      </c>
      <c r="B14" s="18" t="s">
        <v>137</v>
      </c>
      <c r="C14" s="31"/>
      <c r="D14" s="40">
        <v>10</v>
      </c>
      <c r="E14" s="75">
        <v>240000</v>
      </c>
    </row>
    <row r="15" spans="1:5" x14ac:dyDescent="0.35">
      <c r="A15" s="41" t="s">
        <v>27</v>
      </c>
      <c r="B15" s="18" t="s">
        <v>138</v>
      </c>
      <c r="C15" s="31">
        <v>8</v>
      </c>
      <c r="D15" s="40">
        <v>5</v>
      </c>
      <c r="E15" s="75">
        <v>253333.33333333334</v>
      </c>
    </row>
    <row r="16" spans="1:5" x14ac:dyDescent="0.35">
      <c r="A16" s="41" t="s">
        <v>28</v>
      </c>
      <c r="B16" s="18" t="s">
        <v>139</v>
      </c>
      <c r="C16" s="31">
        <v>10</v>
      </c>
      <c r="D16" s="40">
        <v>5</v>
      </c>
      <c r="E16" s="75">
        <v>280000</v>
      </c>
    </row>
    <row r="17" spans="1:5" x14ac:dyDescent="0.35">
      <c r="A17" s="41" t="s">
        <v>29</v>
      </c>
      <c r="B17" s="18" t="s">
        <v>140</v>
      </c>
      <c r="C17" s="31">
        <v>5</v>
      </c>
      <c r="D17" s="40">
        <v>2</v>
      </c>
      <c r="E17" s="75">
        <v>106666.66666666667</v>
      </c>
    </row>
    <row r="18" spans="1:5" x14ac:dyDescent="0.35">
      <c r="A18" s="41" t="s">
        <v>30</v>
      </c>
      <c r="B18" s="18" t="s">
        <v>141</v>
      </c>
      <c r="C18" s="31"/>
      <c r="D18" s="40">
        <v>0</v>
      </c>
      <c r="E18" s="75">
        <v>0</v>
      </c>
    </row>
    <row r="19" spans="1:5" x14ac:dyDescent="0.35">
      <c r="A19" s="37"/>
      <c r="B19" s="42" t="s">
        <v>133</v>
      </c>
      <c r="C19" s="43">
        <f>SUM(C12:C18)</f>
        <v>23</v>
      </c>
      <c r="D19" s="40"/>
      <c r="E19" s="76">
        <v>930000</v>
      </c>
    </row>
    <row r="20" spans="1:5" x14ac:dyDescent="0.35">
      <c r="A20" s="38">
        <v>3</v>
      </c>
      <c r="B20" s="36" t="s">
        <v>142</v>
      </c>
      <c r="C20" s="33"/>
      <c r="D20" s="39"/>
      <c r="E20" s="75"/>
    </row>
    <row r="21" spans="1:5" x14ac:dyDescent="0.35">
      <c r="A21" s="41" t="s">
        <v>38</v>
      </c>
      <c r="B21" s="18" t="s">
        <v>143</v>
      </c>
      <c r="C21" s="31">
        <v>60</v>
      </c>
      <c r="D21" s="40">
        <v>3</v>
      </c>
      <c r="E21" s="75">
        <v>10000000</v>
      </c>
    </row>
    <row r="22" spans="1:5" x14ac:dyDescent="0.35">
      <c r="A22" s="41" t="s">
        <v>39</v>
      </c>
      <c r="B22" s="18" t="s">
        <v>144</v>
      </c>
      <c r="C22" s="31">
        <v>15</v>
      </c>
      <c r="D22" s="40">
        <v>5</v>
      </c>
      <c r="E22" s="75">
        <v>466666.66666666669</v>
      </c>
    </row>
    <row r="23" spans="1:5" x14ac:dyDescent="0.35">
      <c r="A23" s="41" t="s">
        <v>42</v>
      </c>
      <c r="B23" s="18" t="s">
        <v>145</v>
      </c>
      <c r="C23" s="31">
        <v>5</v>
      </c>
      <c r="D23" s="40">
        <v>5</v>
      </c>
      <c r="E23" s="75">
        <v>366666.66666666669</v>
      </c>
    </row>
    <row r="24" spans="1:5" x14ac:dyDescent="0.35">
      <c r="A24" s="41" t="s">
        <v>43</v>
      </c>
      <c r="B24" s="18" t="s">
        <v>146</v>
      </c>
      <c r="C24" s="31">
        <v>7</v>
      </c>
      <c r="D24" s="40">
        <v>5</v>
      </c>
      <c r="E24" s="75">
        <v>600000</v>
      </c>
    </row>
    <row r="25" spans="1:5" x14ac:dyDescent="0.35">
      <c r="A25" s="41" t="s">
        <v>44</v>
      </c>
      <c r="B25" s="18" t="s">
        <v>147</v>
      </c>
      <c r="C25" s="31">
        <v>10</v>
      </c>
      <c r="D25" s="40">
        <v>0</v>
      </c>
      <c r="E25" s="75">
        <v>0</v>
      </c>
    </row>
    <row r="26" spans="1:5" x14ac:dyDescent="0.35">
      <c r="A26" s="41" t="s">
        <v>45</v>
      </c>
      <c r="B26" s="18" t="s">
        <v>148</v>
      </c>
      <c r="C26" s="31">
        <v>10</v>
      </c>
      <c r="D26" s="40">
        <v>5</v>
      </c>
      <c r="E26" s="75">
        <v>466666.66666666669</v>
      </c>
    </row>
    <row r="27" spans="1:5" x14ac:dyDescent="0.35">
      <c r="A27" s="37"/>
      <c r="B27" s="42" t="s">
        <v>133</v>
      </c>
      <c r="C27" s="43">
        <f>SUM(C21:C26)</f>
        <v>107</v>
      </c>
      <c r="D27" s="40"/>
      <c r="E27" s="76">
        <v>11900000</v>
      </c>
    </row>
    <row r="28" spans="1:5" x14ac:dyDescent="0.35">
      <c r="A28" s="38">
        <v>4</v>
      </c>
      <c r="B28" s="36" t="s">
        <v>149</v>
      </c>
      <c r="C28" s="33"/>
      <c r="D28" s="39"/>
      <c r="E28" s="75"/>
    </row>
    <row r="29" spans="1:5" x14ac:dyDescent="0.35">
      <c r="A29" s="41" t="s">
        <v>46</v>
      </c>
      <c r="B29" s="18" t="s">
        <v>150</v>
      </c>
      <c r="C29" s="31"/>
      <c r="D29" s="40">
        <v>5</v>
      </c>
      <c r="E29" s="75">
        <v>2133333.3333333335</v>
      </c>
    </row>
    <row r="30" spans="1:5" x14ac:dyDescent="0.35">
      <c r="A30" s="41" t="s">
        <v>75</v>
      </c>
      <c r="B30" s="18" t="s">
        <v>151</v>
      </c>
      <c r="C30" s="31"/>
      <c r="D30" s="40">
        <v>20</v>
      </c>
      <c r="E30" s="75">
        <v>10666666.666666666</v>
      </c>
    </row>
    <row r="31" spans="1:5" x14ac:dyDescent="0.35">
      <c r="A31" s="37"/>
      <c r="B31" s="42" t="s">
        <v>133</v>
      </c>
      <c r="C31" s="43"/>
      <c r="D31" s="40"/>
      <c r="E31" s="76">
        <v>12800000</v>
      </c>
    </row>
    <row r="32" spans="1:5" x14ac:dyDescent="0.35">
      <c r="A32" s="38">
        <v>5</v>
      </c>
      <c r="B32" s="36" t="s">
        <v>152</v>
      </c>
      <c r="C32" s="33"/>
      <c r="D32" s="39"/>
      <c r="E32" s="75"/>
    </row>
    <row r="33" spans="1:5" x14ac:dyDescent="0.35">
      <c r="A33" s="41" t="s">
        <v>41</v>
      </c>
      <c r="B33" s="18" t="s">
        <v>153</v>
      </c>
      <c r="C33" s="31">
        <v>60</v>
      </c>
      <c r="D33" s="40">
        <v>3</v>
      </c>
      <c r="E33" s="75">
        <v>9600000</v>
      </c>
    </row>
    <row r="34" spans="1:5" x14ac:dyDescent="0.35">
      <c r="A34" s="41" t="s">
        <v>47</v>
      </c>
      <c r="B34" s="18" t="s">
        <v>154</v>
      </c>
      <c r="C34" s="31">
        <v>5</v>
      </c>
      <c r="D34" s="40">
        <v>3</v>
      </c>
      <c r="E34" s="75">
        <v>1600000</v>
      </c>
    </row>
    <row r="35" spans="1:5" x14ac:dyDescent="0.35">
      <c r="A35" s="41" t="s">
        <v>48</v>
      </c>
      <c r="B35" s="18" t="s">
        <v>155</v>
      </c>
      <c r="C35" s="31">
        <v>5</v>
      </c>
      <c r="D35" s="40">
        <v>3</v>
      </c>
      <c r="E35" s="75">
        <v>120000</v>
      </c>
    </row>
    <row r="36" spans="1:5" x14ac:dyDescent="0.35">
      <c r="A36" s="41" t="s">
        <v>49</v>
      </c>
      <c r="B36" s="18" t="s">
        <v>156</v>
      </c>
      <c r="C36" s="31">
        <v>60</v>
      </c>
      <c r="D36" s="40">
        <v>3</v>
      </c>
      <c r="E36" s="75">
        <v>760000</v>
      </c>
    </row>
    <row r="37" spans="1:5" x14ac:dyDescent="0.35">
      <c r="A37" s="41" t="s">
        <v>50</v>
      </c>
      <c r="B37" s="18" t="s">
        <v>157</v>
      </c>
      <c r="C37" s="31"/>
      <c r="D37" s="40">
        <v>3</v>
      </c>
      <c r="E37" s="75">
        <v>400000</v>
      </c>
    </row>
    <row r="38" spans="1:5" x14ac:dyDescent="0.35">
      <c r="A38" s="41" t="s">
        <v>51</v>
      </c>
      <c r="B38" s="67" t="s">
        <v>158</v>
      </c>
      <c r="C38" s="69"/>
      <c r="D38" s="70">
        <v>0</v>
      </c>
      <c r="E38" s="75">
        <v>0</v>
      </c>
    </row>
    <row r="39" spans="1:5" x14ac:dyDescent="0.35">
      <c r="A39" s="41" t="s">
        <v>52</v>
      </c>
      <c r="B39" s="67" t="s">
        <v>159</v>
      </c>
      <c r="C39" s="31"/>
      <c r="D39" s="70">
        <v>0</v>
      </c>
      <c r="E39" s="75">
        <v>0</v>
      </c>
    </row>
    <row r="40" spans="1:5" x14ac:dyDescent="0.35">
      <c r="A40" s="41" t="s">
        <v>34</v>
      </c>
      <c r="B40" s="18" t="s">
        <v>160</v>
      </c>
      <c r="C40" s="31">
        <v>140</v>
      </c>
      <c r="D40" s="40">
        <v>5</v>
      </c>
      <c r="E40" s="75">
        <v>606666.66666666663</v>
      </c>
    </row>
    <row r="41" spans="1:5" x14ac:dyDescent="0.35">
      <c r="A41" s="41" t="s">
        <v>53</v>
      </c>
      <c r="B41" s="18" t="s">
        <v>161</v>
      </c>
      <c r="C41" s="31">
        <v>5</v>
      </c>
      <c r="D41" s="40">
        <v>3</v>
      </c>
      <c r="E41" s="75">
        <v>200000</v>
      </c>
    </row>
    <row r="42" spans="1:5" x14ac:dyDescent="0.35">
      <c r="A42" s="41" t="s">
        <v>54</v>
      </c>
      <c r="B42" s="18" t="s">
        <v>162</v>
      </c>
      <c r="C42" s="31"/>
      <c r="D42" s="40">
        <v>3</v>
      </c>
      <c r="E42" s="75">
        <v>360000</v>
      </c>
    </row>
    <row r="43" spans="1:5" x14ac:dyDescent="0.35">
      <c r="A43" s="37"/>
      <c r="B43" s="42" t="s">
        <v>133</v>
      </c>
      <c r="C43" s="43">
        <f>SUM(C33:C42)</f>
        <v>275</v>
      </c>
      <c r="D43" s="40"/>
      <c r="E43" s="76">
        <v>13646666.666666666</v>
      </c>
    </row>
    <row r="44" spans="1:5" x14ac:dyDescent="0.35">
      <c r="A44" s="38">
        <v>6</v>
      </c>
      <c r="B44" s="36" t="s">
        <v>163</v>
      </c>
      <c r="C44" s="33"/>
      <c r="D44" s="39"/>
      <c r="E44" s="75"/>
    </row>
    <row r="45" spans="1:5" x14ac:dyDescent="0.35">
      <c r="A45" s="41" t="s">
        <v>55</v>
      </c>
      <c r="B45" s="18" t="s">
        <v>164</v>
      </c>
      <c r="C45" s="31">
        <v>15</v>
      </c>
      <c r="D45" s="40">
        <v>3</v>
      </c>
      <c r="E45" s="75">
        <v>200000</v>
      </c>
    </row>
    <row r="46" spans="1:5" x14ac:dyDescent="0.35">
      <c r="A46" s="41" t="s">
        <v>57</v>
      </c>
      <c r="B46" s="18" t="s">
        <v>165</v>
      </c>
      <c r="C46" s="31">
        <v>20</v>
      </c>
      <c r="D46" s="40">
        <v>3</v>
      </c>
      <c r="E46" s="75">
        <v>120000</v>
      </c>
    </row>
    <row r="47" spans="1:5" x14ac:dyDescent="0.35">
      <c r="A47" s="41" t="s">
        <v>56</v>
      </c>
      <c r="B47" s="18" t="s">
        <v>166</v>
      </c>
      <c r="C47" s="31">
        <v>5</v>
      </c>
      <c r="D47" s="40">
        <v>3</v>
      </c>
      <c r="E47" s="75">
        <v>60000</v>
      </c>
    </row>
    <row r="48" spans="1:5" x14ac:dyDescent="0.35">
      <c r="A48" s="41" t="s">
        <v>58</v>
      </c>
      <c r="B48" s="18" t="s">
        <v>167</v>
      </c>
      <c r="C48" s="31">
        <v>8</v>
      </c>
      <c r="D48" s="40">
        <v>3</v>
      </c>
      <c r="E48" s="75">
        <v>240000</v>
      </c>
    </row>
    <row r="49" spans="1:5" x14ac:dyDescent="0.35">
      <c r="A49" s="41" t="s">
        <v>59</v>
      </c>
      <c r="B49" s="18" t="s">
        <v>168</v>
      </c>
      <c r="C49" s="31">
        <v>15</v>
      </c>
      <c r="D49" s="40">
        <v>3</v>
      </c>
      <c r="E49" s="75">
        <v>120000</v>
      </c>
    </row>
    <row r="50" spans="1:5" x14ac:dyDescent="0.35">
      <c r="A50" s="41" t="s">
        <v>60</v>
      </c>
      <c r="B50" s="18" t="s">
        <v>169</v>
      </c>
      <c r="C50" s="31">
        <v>5</v>
      </c>
      <c r="D50" s="40">
        <v>0</v>
      </c>
      <c r="E50" s="75">
        <v>0</v>
      </c>
    </row>
    <row r="51" spans="1:5" x14ac:dyDescent="0.35">
      <c r="A51" s="41" t="s">
        <v>61</v>
      </c>
      <c r="B51" s="18" t="s">
        <v>170</v>
      </c>
      <c r="C51" s="31">
        <v>8</v>
      </c>
      <c r="D51" s="40">
        <v>0</v>
      </c>
      <c r="E51" s="75">
        <v>0</v>
      </c>
    </row>
    <row r="52" spans="1:5" x14ac:dyDescent="0.35">
      <c r="A52" s="37"/>
      <c r="B52" s="42" t="s">
        <v>133</v>
      </c>
      <c r="C52" s="43">
        <f>SUM(C45:C51)</f>
        <v>76</v>
      </c>
      <c r="D52" s="40"/>
      <c r="E52" s="76">
        <v>740000</v>
      </c>
    </row>
    <row r="53" spans="1:5" x14ac:dyDescent="0.35">
      <c r="A53" s="38">
        <v>7</v>
      </c>
      <c r="B53" s="36" t="s">
        <v>171</v>
      </c>
      <c r="C53" s="33"/>
      <c r="D53" s="39"/>
      <c r="E53" s="75"/>
    </row>
    <row r="54" spans="1:5" x14ac:dyDescent="0.35">
      <c r="A54" s="41" t="s">
        <v>40</v>
      </c>
      <c r="B54" s="18" t="s">
        <v>172</v>
      </c>
      <c r="C54" s="31">
        <v>15</v>
      </c>
      <c r="D54" s="40">
        <v>1</v>
      </c>
      <c r="E54" s="75">
        <v>266666.66666666669</v>
      </c>
    </row>
    <row r="55" spans="1:5" x14ac:dyDescent="0.35">
      <c r="A55" s="41" t="s">
        <v>62</v>
      </c>
      <c r="B55" s="18" t="s">
        <v>173</v>
      </c>
      <c r="C55" s="31"/>
      <c r="D55" s="40">
        <v>0</v>
      </c>
      <c r="E55" s="75">
        <v>0</v>
      </c>
    </row>
    <row r="56" spans="1:5" x14ac:dyDescent="0.35">
      <c r="A56" s="41" t="s">
        <v>63</v>
      </c>
      <c r="B56" s="18" t="s">
        <v>174</v>
      </c>
      <c r="C56" s="31">
        <v>10</v>
      </c>
      <c r="D56" s="40">
        <v>1</v>
      </c>
      <c r="E56" s="75">
        <v>233333.33333333334</v>
      </c>
    </row>
    <row r="57" spans="1:5" x14ac:dyDescent="0.35">
      <c r="A57" s="37"/>
      <c r="B57" s="42" t="s">
        <v>133</v>
      </c>
      <c r="C57" s="43">
        <f>SUM(C54:C56)</f>
        <v>25</v>
      </c>
      <c r="D57" s="40"/>
      <c r="E57" s="76">
        <v>500000</v>
      </c>
    </row>
    <row r="58" spans="1:5" x14ac:dyDescent="0.35">
      <c r="A58" s="38">
        <v>8</v>
      </c>
      <c r="B58" s="36" t="s">
        <v>175</v>
      </c>
      <c r="C58" s="33"/>
      <c r="D58" s="39"/>
      <c r="E58" s="75"/>
    </row>
    <row r="59" spans="1:5" x14ac:dyDescent="0.35">
      <c r="A59" s="41" t="s">
        <v>64</v>
      </c>
      <c r="B59" s="18" t="s">
        <v>176</v>
      </c>
      <c r="C59" s="31">
        <v>2</v>
      </c>
      <c r="D59" s="40">
        <v>1</v>
      </c>
      <c r="E59" s="75">
        <v>233333.33333333334</v>
      </c>
    </row>
    <row r="60" spans="1:5" x14ac:dyDescent="0.35">
      <c r="A60" s="37"/>
      <c r="B60" s="42" t="s">
        <v>133</v>
      </c>
      <c r="C60" s="43">
        <f>SUM(C59)</f>
        <v>2</v>
      </c>
      <c r="D60" s="40"/>
      <c r="E60" s="76">
        <v>233333.33333333334</v>
      </c>
    </row>
    <row r="61" spans="1:5" x14ac:dyDescent="0.35">
      <c r="A61" s="38">
        <v>9</v>
      </c>
      <c r="B61" s="36" t="s">
        <v>177</v>
      </c>
      <c r="C61" s="33"/>
      <c r="D61" s="39"/>
      <c r="E61" s="75"/>
    </row>
    <row r="62" spans="1:5" x14ac:dyDescent="0.35">
      <c r="A62" s="41" t="s">
        <v>65</v>
      </c>
      <c r="B62" s="18" t="s">
        <v>178</v>
      </c>
      <c r="C62" s="31">
        <v>5</v>
      </c>
      <c r="D62" s="40">
        <v>1</v>
      </c>
      <c r="E62" s="75">
        <v>200000</v>
      </c>
    </row>
    <row r="63" spans="1:5" x14ac:dyDescent="0.35">
      <c r="A63" s="37"/>
      <c r="B63" s="42" t="s">
        <v>133</v>
      </c>
      <c r="C63" s="43">
        <f>SUM(C62)</f>
        <v>5</v>
      </c>
      <c r="D63" s="40"/>
      <c r="E63" s="76">
        <v>200000</v>
      </c>
    </row>
    <row r="64" spans="1:5" x14ac:dyDescent="0.35">
      <c r="A64" s="38">
        <v>10</v>
      </c>
      <c r="B64" s="36" t="s">
        <v>179</v>
      </c>
      <c r="C64" s="33"/>
      <c r="D64" s="39"/>
      <c r="E64" s="75"/>
    </row>
    <row r="65" spans="1:5" x14ac:dyDescent="0.35">
      <c r="A65" s="41" t="s">
        <v>66</v>
      </c>
      <c r="B65" s="67" t="s">
        <v>180</v>
      </c>
      <c r="C65" s="31"/>
      <c r="D65" s="40">
        <v>0</v>
      </c>
      <c r="E65" s="75">
        <v>0</v>
      </c>
    </row>
    <row r="66" spans="1:5" x14ac:dyDescent="0.35">
      <c r="A66" s="41" t="s">
        <v>67</v>
      </c>
      <c r="B66" s="67" t="s">
        <v>181</v>
      </c>
      <c r="C66" s="31"/>
      <c r="D66" s="40">
        <v>0</v>
      </c>
      <c r="E66" s="75">
        <v>0</v>
      </c>
    </row>
    <row r="67" spans="1:5" x14ac:dyDescent="0.35">
      <c r="A67" s="41" t="s">
        <v>68</v>
      </c>
      <c r="B67" s="67" t="s">
        <v>182</v>
      </c>
      <c r="C67" s="31"/>
      <c r="D67" s="40">
        <v>0</v>
      </c>
      <c r="E67" s="75">
        <v>0</v>
      </c>
    </row>
    <row r="68" spans="1:5" x14ac:dyDescent="0.35">
      <c r="A68" s="41"/>
      <c r="B68" s="42" t="s">
        <v>133</v>
      </c>
      <c r="C68" s="43">
        <f>SUM(C65:C67)</f>
        <v>0</v>
      </c>
      <c r="D68" s="40"/>
      <c r="E68" s="76">
        <v>0</v>
      </c>
    </row>
    <row r="69" spans="1:5" x14ac:dyDescent="0.35">
      <c r="A69" s="38">
        <v>11</v>
      </c>
      <c r="B69" s="36" t="s">
        <v>183</v>
      </c>
      <c r="C69" s="33"/>
      <c r="D69" s="39"/>
      <c r="E69" s="75"/>
    </row>
    <row r="70" spans="1:5" x14ac:dyDescent="0.35">
      <c r="A70" s="41" t="s">
        <v>69</v>
      </c>
      <c r="B70" s="18" t="s">
        <v>184</v>
      </c>
      <c r="C70" s="31"/>
      <c r="D70" s="40">
        <v>0</v>
      </c>
      <c r="E70" s="75">
        <v>0</v>
      </c>
    </row>
    <row r="71" spans="1:5" x14ac:dyDescent="0.35">
      <c r="A71" s="41" t="s">
        <v>74</v>
      </c>
      <c r="B71" s="18" t="s">
        <v>185</v>
      </c>
      <c r="C71" s="31"/>
      <c r="D71" s="40">
        <v>1</v>
      </c>
      <c r="E71" s="75">
        <v>333333.33333333331</v>
      </c>
    </row>
    <row r="72" spans="1:5" x14ac:dyDescent="0.35">
      <c r="A72" s="41"/>
      <c r="B72" s="42" t="s">
        <v>133</v>
      </c>
      <c r="C72" s="43">
        <f>SUM(C70:C71)</f>
        <v>0</v>
      </c>
      <c r="D72" s="40"/>
      <c r="E72" s="76">
        <v>333333.33333333331</v>
      </c>
    </row>
    <row r="73" spans="1:5" ht="18.5" x14ac:dyDescent="0.45">
      <c r="A73" s="49"/>
      <c r="B73" s="50" t="s">
        <v>186</v>
      </c>
      <c r="C73" s="51">
        <f>C10+C19+C27+C43+C52+C57+C60+C63+C68+C72</f>
        <v>576</v>
      </c>
      <c r="D73" s="52"/>
      <c r="E73" s="53">
        <v>47490000.000000007</v>
      </c>
    </row>
  </sheetData>
  <phoneticPr fontId="10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6"/>
  <sheetViews>
    <sheetView showGridLines="0" topLeftCell="A7" zoomScale="90" zoomScaleNormal="90" workbookViewId="0">
      <selection activeCell="B46" sqref="B46"/>
    </sheetView>
  </sheetViews>
  <sheetFormatPr defaultRowHeight="14.5" x14ac:dyDescent="0.35"/>
  <cols>
    <col min="1" max="1" width="3.453125" customWidth="1"/>
    <col min="2" max="2" width="48.81640625" bestFit="1" customWidth="1"/>
    <col min="3" max="3" width="11.1796875" customWidth="1"/>
    <col min="4" max="4" width="11.453125" customWidth="1"/>
    <col min="6" max="6" width="11.453125" customWidth="1"/>
  </cols>
  <sheetData>
    <row r="1" spans="1:8" x14ac:dyDescent="0.35">
      <c r="B1" t="s">
        <v>187</v>
      </c>
    </row>
    <row r="2" spans="1:8" ht="58" x14ac:dyDescent="0.35">
      <c r="A2" s="44" t="s">
        <v>0</v>
      </c>
      <c r="B2" s="45" t="s">
        <v>78</v>
      </c>
      <c r="C2" s="45" t="s">
        <v>188</v>
      </c>
      <c r="D2" s="45" t="s">
        <v>189</v>
      </c>
      <c r="E2" s="45" t="s">
        <v>190</v>
      </c>
      <c r="F2" s="45" t="s">
        <v>191</v>
      </c>
    </row>
    <row r="3" spans="1:8" x14ac:dyDescent="0.35">
      <c r="A3" s="31">
        <v>1</v>
      </c>
      <c r="B3" s="18" t="s">
        <v>192</v>
      </c>
      <c r="C3" s="31">
        <v>1</v>
      </c>
      <c r="D3" s="31">
        <v>1</v>
      </c>
      <c r="E3" s="32">
        <v>0</v>
      </c>
      <c r="F3" s="32">
        <f>E3*D3</f>
        <v>0</v>
      </c>
    </row>
    <row r="4" spans="1:8" x14ac:dyDescent="0.35">
      <c r="A4" s="31">
        <v>2</v>
      </c>
      <c r="B4" s="18" t="s">
        <v>193</v>
      </c>
      <c r="C4" s="31">
        <v>1</v>
      </c>
      <c r="D4" s="31">
        <v>1</v>
      </c>
      <c r="E4" s="32">
        <v>0</v>
      </c>
      <c r="F4" s="32">
        <f t="shared" ref="F4:F44" si="0">E4*D4</f>
        <v>0</v>
      </c>
    </row>
    <row r="5" spans="1:8" x14ac:dyDescent="0.35">
      <c r="A5" s="31">
        <v>3</v>
      </c>
      <c r="B5" s="18" t="s">
        <v>194</v>
      </c>
      <c r="C5" s="31"/>
      <c r="D5" s="31"/>
      <c r="E5" s="32"/>
      <c r="F5" s="32">
        <f t="shared" si="0"/>
        <v>0</v>
      </c>
    </row>
    <row r="6" spans="1:8" x14ac:dyDescent="0.35">
      <c r="A6" s="31">
        <v>4</v>
      </c>
      <c r="B6" s="18" t="s">
        <v>195</v>
      </c>
      <c r="C6" s="31"/>
      <c r="D6" s="31"/>
      <c r="E6" s="32"/>
      <c r="F6" s="32">
        <f t="shared" si="0"/>
        <v>0</v>
      </c>
    </row>
    <row r="7" spans="1:8" x14ac:dyDescent="0.35">
      <c r="A7" s="31">
        <v>5</v>
      </c>
      <c r="B7" s="18" t="s">
        <v>196</v>
      </c>
      <c r="C7" s="31">
        <v>1</v>
      </c>
      <c r="D7" s="31">
        <v>1</v>
      </c>
      <c r="E7" s="32">
        <v>0</v>
      </c>
      <c r="F7" s="32">
        <f t="shared" si="0"/>
        <v>0</v>
      </c>
    </row>
    <row r="8" spans="1:8" x14ac:dyDescent="0.35">
      <c r="A8" s="31">
        <v>6</v>
      </c>
      <c r="B8" s="18" t="s">
        <v>197</v>
      </c>
      <c r="C8" s="31">
        <v>1</v>
      </c>
      <c r="D8" s="31">
        <v>1</v>
      </c>
      <c r="E8" s="32">
        <v>0</v>
      </c>
      <c r="F8" s="32">
        <f t="shared" si="0"/>
        <v>0</v>
      </c>
    </row>
    <row r="9" spans="1:8" x14ac:dyDescent="0.35">
      <c r="A9" s="31">
        <v>7</v>
      </c>
      <c r="B9" s="18" t="s">
        <v>198</v>
      </c>
      <c r="C9" s="31">
        <v>1</v>
      </c>
      <c r="D9" s="31">
        <v>2</v>
      </c>
      <c r="E9" s="32">
        <v>3200</v>
      </c>
      <c r="F9" s="32">
        <f t="shared" si="0"/>
        <v>6400</v>
      </c>
      <c r="H9">
        <f>2500*1.3</f>
        <v>3250</v>
      </c>
    </row>
    <row r="10" spans="1:8" x14ac:dyDescent="0.35">
      <c r="A10" s="31">
        <v>8</v>
      </c>
      <c r="B10" s="18" t="s">
        <v>199</v>
      </c>
      <c r="C10" s="31">
        <v>1</v>
      </c>
      <c r="D10" s="31">
        <v>1</v>
      </c>
      <c r="E10" s="32"/>
      <c r="F10" s="32">
        <f t="shared" si="0"/>
        <v>0</v>
      </c>
      <c r="H10">
        <f>1500*1.3</f>
        <v>1950</v>
      </c>
    </row>
    <row r="11" spans="1:8" x14ac:dyDescent="0.35">
      <c r="A11" s="31">
        <v>9</v>
      </c>
      <c r="B11" s="18" t="s">
        <v>200</v>
      </c>
      <c r="C11" s="31">
        <v>1</v>
      </c>
      <c r="D11" s="31">
        <v>3</v>
      </c>
      <c r="E11" s="32">
        <v>0</v>
      </c>
      <c r="F11" s="32">
        <f t="shared" si="0"/>
        <v>0</v>
      </c>
    </row>
    <row r="12" spans="1:8" x14ac:dyDescent="0.35">
      <c r="A12" s="31">
        <v>10</v>
      </c>
      <c r="B12" s="18" t="s">
        <v>201</v>
      </c>
      <c r="C12" s="31"/>
      <c r="D12" s="31"/>
      <c r="E12" s="32"/>
      <c r="F12" s="32">
        <f t="shared" si="0"/>
        <v>0</v>
      </c>
    </row>
    <row r="13" spans="1:8" x14ac:dyDescent="0.35">
      <c r="A13" s="31">
        <v>11</v>
      </c>
      <c r="B13" s="18" t="s">
        <v>202</v>
      </c>
      <c r="C13" s="31">
        <v>1</v>
      </c>
      <c r="D13" s="31">
        <v>1</v>
      </c>
      <c r="E13" s="32">
        <v>0</v>
      </c>
      <c r="F13" s="32">
        <f t="shared" si="0"/>
        <v>0</v>
      </c>
    </row>
    <row r="14" spans="1:8" x14ac:dyDescent="0.35">
      <c r="A14" s="31">
        <v>12</v>
      </c>
      <c r="B14" s="18" t="s">
        <v>203</v>
      </c>
      <c r="C14" s="31">
        <v>1</v>
      </c>
      <c r="D14" s="31">
        <v>1</v>
      </c>
      <c r="E14" s="32">
        <v>0</v>
      </c>
      <c r="F14" s="32">
        <f t="shared" si="0"/>
        <v>0</v>
      </c>
    </row>
    <row r="15" spans="1:8" x14ac:dyDescent="0.35">
      <c r="A15" s="31">
        <v>13</v>
      </c>
      <c r="B15" s="18" t="s">
        <v>204</v>
      </c>
      <c r="C15" s="31"/>
      <c r="D15" s="31"/>
      <c r="E15" s="32">
        <v>0</v>
      </c>
      <c r="F15" s="32">
        <f t="shared" si="0"/>
        <v>0</v>
      </c>
    </row>
    <row r="16" spans="1:8" x14ac:dyDescent="0.35">
      <c r="A16" s="31">
        <v>14</v>
      </c>
      <c r="B16" s="18" t="s">
        <v>205</v>
      </c>
      <c r="C16" s="31">
        <v>1</v>
      </c>
      <c r="D16" s="31">
        <v>1</v>
      </c>
      <c r="E16" s="32">
        <v>0</v>
      </c>
      <c r="F16" s="32">
        <f t="shared" si="0"/>
        <v>0</v>
      </c>
    </row>
    <row r="17" spans="1:6" x14ac:dyDescent="0.35">
      <c r="A17" s="31">
        <v>15</v>
      </c>
      <c r="B17" s="18" t="s">
        <v>206</v>
      </c>
      <c r="C17" s="31">
        <v>1</v>
      </c>
      <c r="D17" s="31">
        <v>1</v>
      </c>
      <c r="E17" s="32">
        <v>0</v>
      </c>
      <c r="F17" s="32">
        <f t="shared" si="0"/>
        <v>0</v>
      </c>
    </row>
    <row r="18" spans="1:6" x14ac:dyDescent="0.35">
      <c r="A18" s="31">
        <v>16</v>
      </c>
      <c r="B18" s="18" t="s">
        <v>207</v>
      </c>
      <c r="C18" s="31"/>
      <c r="D18" s="31"/>
      <c r="E18" s="32"/>
      <c r="F18" s="32">
        <f t="shared" si="0"/>
        <v>0</v>
      </c>
    </row>
    <row r="19" spans="1:6" x14ac:dyDescent="0.35">
      <c r="A19" s="31">
        <v>17</v>
      </c>
      <c r="B19" s="18" t="s">
        <v>208</v>
      </c>
      <c r="C19" s="31">
        <v>1</v>
      </c>
      <c r="D19" s="31">
        <v>3</v>
      </c>
      <c r="E19" s="32">
        <v>2500</v>
      </c>
      <c r="F19" s="32">
        <f t="shared" si="0"/>
        <v>7500</v>
      </c>
    </row>
    <row r="20" spans="1:6" ht="14.5" customHeight="1" x14ac:dyDescent="0.35">
      <c r="A20" s="31">
        <v>18</v>
      </c>
      <c r="B20" s="18" t="s">
        <v>209</v>
      </c>
      <c r="C20" s="31">
        <v>2</v>
      </c>
      <c r="D20" s="31">
        <v>6</v>
      </c>
      <c r="E20" s="32">
        <v>2500</v>
      </c>
      <c r="F20" s="32">
        <f t="shared" si="0"/>
        <v>15000</v>
      </c>
    </row>
    <row r="21" spans="1:6" x14ac:dyDescent="0.35">
      <c r="A21" s="31">
        <v>19</v>
      </c>
      <c r="B21" s="18" t="s">
        <v>210</v>
      </c>
      <c r="C21" s="31">
        <v>2</v>
      </c>
      <c r="D21" s="31">
        <v>6</v>
      </c>
      <c r="E21" s="32">
        <v>2500</v>
      </c>
      <c r="F21" s="32">
        <f t="shared" si="0"/>
        <v>15000</v>
      </c>
    </row>
    <row r="22" spans="1:6" x14ac:dyDescent="0.35">
      <c r="A22" s="31">
        <v>20</v>
      </c>
      <c r="B22" s="18" t="s">
        <v>211</v>
      </c>
      <c r="C22" s="31">
        <v>2</v>
      </c>
      <c r="D22" s="31">
        <v>4</v>
      </c>
      <c r="E22" s="32">
        <v>2500</v>
      </c>
      <c r="F22" s="32">
        <f t="shared" si="0"/>
        <v>10000</v>
      </c>
    </row>
    <row r="23" spans="1:6" x14ac:dyDescent="0.35">
      <c r="A23" s="31">
        <v>21</v>
      </c>
      <c r="B23" s="18" t="s">
        <v>212</v>
      </c>
      <c r="C23" s="31">
        <v>1</v>
      </c>
      <c r="D23" s="31">
        <v>2</v>
      </c>
      <c r="E23" s="32">
        <v>2500</v>
      </c>
      <c r="F23" s="32">
        <f t="shared" si="0"/>
        <v>5000</v>
      </c>
    </row>
    <row r="24" spans="1:6" x14ac:dyDescent="0.35">
      <c r="A24" s="31">
        <v>22</v>
      </c>
      <c r="B24" s="18" t="s">
        <v>213</v>
      </c>
      <c r="C24" s="31"/>
      <c r="D24" s="31"/>
      <c r="E24" s="32"/>
      <c r="F24" s="32">
        <f t="shared" si="0"/>
        <v>0</v>
      </c>
    </row>
    <row r="25" spans="1:6" x14ac:dyDescent="0.35">
      <c r="A25" s="31">
        <v>23</v>
      </c>
      <c r="B25" s="18" t="s">
        <v>70</v>
      </c>
      <c r="C25" s="31"/>
      <c r="D25" s="31"/>
      <c r="E25" s="32"/>
      <c r="F25" s="32">
        <f t="shared" si="0"/>
        <v>0</v>
      </c>
    </row>
    <row r="26" spans="1:6" x14ac:dyDescent="0.35">
      <c r="A26" s="31">
        <v>24</v>
      </c>
      <c r="B26" s="18" t="s">
        <v>214</v>
      </c>
      <c r="C26" s="31"/>
      <c r="D26" s="31"/>
      <c r="E26" s="32"/>
      <c r="F26" s="32">
        <f t="shared" si="0"/>
        <v>0</v>
      </c>
    </row>
    <row r="27" spans="1:6" x14ac:dyDescent="0.35">
      <c r="A27" s="31">
        <v>25</v>
      </c>
      <c r="B27" s="18" t="s">
        <v>215</v>
      </c>
      <c r="C27" s="31"/>
      <c r="D27" s="31"/>
      <c r="E27" s="32"/>
      <c r="F27" s="32">
        <f t="shared" si="0"/>
        <v>0</v>
      </c>
    </row>
    <row r="28" spans="1:6" x14ac:dyDescent="0.35">
      <c r="A28" s="31">
        <v>26</v>
      </c>
      <c r="B28" s="18" t="s">
        <v>216</v>
      </c>
      <c r="C28" s="31">
        <v>2</v>
      </c>
      <c r="D28" s="31">
        <v>4</v>
      </c>
      <c r="E28" s="32">
        <v>2500</v>
      </c>
      <c r="F28" s="32">
        <f t="shared" si="0"/>
        <v>10000</v>
      </c>
    </row>
    <row r="29" spans="1:6" x14ac:dyDescent="0.35">
      <c r="A29" s="31">
        <v>27</v>
      </c>
      <c r="B29" s="18" t="s">
        <v>217</v>
      </c>
      <c r="C29" s="31">
        <v>2</v>
      </c>
      <c r="D29" s="31">
        <v>4</v>
      </c>
      <c r="E29" s="32">
        <v>2500</v>
      </c>
      <c r="F29" s="32">
        <f t="shared" si="0"/>
        <v>10000</v>
      </c>
    </row>
    <row r="30" spans="1:6" x14ac:dyDescent="0.35">
      <c r="A30" s="31">
        <v>28</v>
      </c>
      <c r="B30" s="18" t="s">
        <v>218</v>
      </c>
      <c r="C30" s="31">
        <v>2</v>
      </c>
      <c r="D30" s="31">
        <v>4</v>
      </c>
      <c r="E30" s="32">
        <v>2500</v>
      </c>
      <c r="F30" s="32">
        <f t="shared" si="0"/>
        <v>10000</v>
      </c>
    </row>
    <row r="31" spans="1:6" x14ac:dyDescent="0.35">
      <c r="A31" s="31">
        <v>29</v>
      </c>
      <c r="B31" s="18" t="s">
        <v>219</v>
      </c>
      <c r="C31" s="31"/>
      <c r="D31" s="31"/>
      <c r="E31" s="32"/>
      <c r="F31" s="32">
        <f t="shared" si="0"/>
        <v>0</v>
      </c>
    </row>
    <row r="32" spans="1:6" x14ac:dyDescent="0.35">
      <c r="A32" s="31">
        <v>30</v>
      </c>
      <c r="B32" s="18" t="s">
        <v>220</v>
      </c>
      <c r="C32" s="31">
        <v>1</v>
      </c>
      <c r="D32" s="31">
        <v>3</v>
      </c>
      <c r="E32" s="32">
        <v>0</v>
      </c>
      <c r="F32" s="32">
        <f t="shared" si="0"/>
        <v>0</v>
      </c>
    </row>
    <row r="33" spans="1:6" x14ac:dyDescent="0.35">
      <c r="A33" s="31">
        <v>31</v>
      </c>
      <c r="B33" s="18" t="s">
        <v>221</v>
      </c>
      <c r="C33" s="31">
        <v>1</v>
      </c>
      <c r="D33" s="31">
        <v>3</v>
      </c>
      <c r="E33" s="32">
        <v>0</v>
      </c>
      <c r="F33" s="32">
        <f t="shared" si="0"/>
        <v>0</v>
      </c>
    </row>
    <row r="34" spans="1:6" x14ac:dyDescent="0.35">
      <c r="A34" s="31">
        <v>32</v>
      </c>
      <c r="B34" s="18" t="s">
        <v>222</v>
      </c>
      <c r="C34" s="31">
        <v>1</v>
      </c>
      <c r="D34" s="31">
        <v>3</v>
      </c>
      <c r="E34" s="32">
        <v>0</v>
      </c>
      <c r="F34" s="32">
        <f t="shared" si="0"/>
        <v>0</v>
      </c>
    </row>
    <row r="35" spans="1:6" x14ac:dyDescent="0.35">
      <c r="A35" s="31">
        <v>33</v>
      </c>
      <c r="B35" s="18" t="s">
        <v>223</v>
      </c>
      <c r="C35" s="31">
        <v>3</v>
      </c>
      <c r="D35" s="31">
        <v>9</v>
      </c>
      <c r="E35" s="32">
        <v>2000</v>
      </c>
      <c r="F35" s="32">
        <f t="shared" si="0"/>
        <v>18000</v>
      </c>
    </row>
    <row r="36" spans="1:6" x14ac:dyDescent="0.35">
      <c r="A36" s="31">
        <v>34</v>
      </c>
      <c r="B36" s="18" t="s">
        <v>224</v>
      </c>
      <c r="C36" s="31"/>
      <c r="D36" s="31"/>
      <c r="E36" s="32"/>
      <c r="F36" s="32">
        <f t="shared" si="0"/>
        <v>0</v>
      </c>
    </row>
    <row r="37" spans="1:6" x14ac:dyDescent="0.35">
      <c r="A37" s="31">
        <v>35</v>
      </c>
      <c r="B37" s="18" t="s">
        <v>225</v>
      </c>
      <c r="C37" s="31"/>
      <c r="D37" s="31"/>
      <c r="E37" s="32"/>
      <c r="F37" s="32">
        <f t="shared" si="0"/>
        <v>0</v>
      </c>
    </row>
    <row r="38" spans="1:6" x14ac:dyDescent="0.35">
      <c r="A38" s="31">
        <v>36</v>
      </c>
      <c r="B38" s="18" t="s">
        <v>226</v>
      </c>
      <c r="C38" s="31"/>
      <c r="D38" s="31"/>
      <c r="E38" s="32"/>
      <c r="F38" s="32">
        <f t="shared" si="0"/>
        <v>0</v>
      </c>
    </row>
    <row r="39" spans="1:6" x14ac:dyDescent="0.35">
      <c r="A39" s="31">
        <v>37</v>
      </c>
      <c r="B39" s="18" t="s">
        <v>227</v>
      </c>
      <c r="C39" s="31"/>
      <c r="D39" s="31"/>
      <c r="E39" s="32"/>
      <c r="F39" s="32">
        <f t="shared" si="0"/>
        <v>0</v>
      </c>
    </row>
    <row r="40" spans="1:6" x14ac:dyDescent="0.35">
      <c r="A40" s="31">
        <v>38</v>
      </c>
      <c r="B40" s="18" t="s">
        <v>228</v>
      </c>
      <c r="C40" s="31"/>
      <c r="D40" s="31"/>
      <c r="E40" s="32"/>
      <c r="F40" s="32">
        <f t="shared" si="0"/>
        <v>0</v>
      </c>
    </row>
    <row r="41" spans="1:6" x14ac:dyDescent="0.35">
      <c r="A41" s="31">
        <v>39</v>
      </c>
      <c r="B41" s="18" t="s">
        <v>229</v>
      </c>
      <c r="C41" s="31"/>
      <c r="D41" s="31"/>
      <c r="E41" s="32"/>
      <c r="F41" s="32">
        <f t="shared" si="0"/>
        <v>0</v>
      </c>
    </row>
    <row r="42" spans="1:6" x14ac:dyDescent="0.35">
      <c r="A42" s="31">
        <v>40</v>
      </c>
      <c r="B42" s="18" t="s">
        <v>230</v>
      </c>
      <c r="C42" s="31"/>
      <c r="D42" s="31"/>
      <c r="E42" s="32"/>
      <c r="F42" s="32">
        <f t="shared" si="0"/>
        <v>0</v>
      </c>
    </row>
    <row r="43" spans="1:6" x14ac:dyDescent="0.35">
      <c r="A43" s="31">
        <v>41</v>
      </c>
      <c r="B43" s="18" t="s">
        <v>231</v>
      </c>
      <c r="C43" s="31"/>
      <c r="D43" s="31"/>
      <c r="E43" s="32"/>
      <c r="F43" s="32">
        <f t="shared" si="0"/>
        <v>0</v>
      </c>
    </row>
    <row r="44" spans="1:6" x14ac:dyDescent="0.35">
      <c r="A44" s="31">
        <v>42</v>
      </c>
      <c r="B44" s="18" t="s">
        <v>232</v>
      </c>
      <c r="C44" s="31"/>
      <c r="D44" s="31"/>
      <c r="E44" s="32"/>
      <c r="F44" s="32">
        <f t="shared" si="0"/>
        <v>0</v>
      </c>
    </row>
    <row r="45" spans="1:6" x14ac:dyDescent="0.35">
      <c r="A45" s="31"/>
      <c r="B45" s="18"/>
      <c r="C45" s="31"/>
      <c r="D45" s="31"/>
      <c r="E45" s="32"/>
      <c r="F45" s="32"/>
    </row>
    <row r="46" spans="1:6" x14ac:dyDescent="0.35">
      <c r="A46" s="44"/>
      <c r="B46" s="46" t="s">
        <v>233</v>
      </c>
      <c r="C46" s="44"/>
      <c r="D46" s="44">
        <f>SUM(D3:D45)</f>
        <v>65</v>
      </c>
      <c r="E46" s="47"/>
      <c r="F46" s="48">
        <f>SUM(F3:F45)</f>
        <v>106900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5"/>
  <sheetViews>
    <sheetView showGridLines="0" workbookViewId="0">
      <selection activeCell="B19" sqref="B19"/>
    </sheetView>
  </sheetViews>
  <sheetFormatPr defaultRowHeight="14.5" x14ac:dyDescent="0.35"/>
  <cols>
    <col min="1" max="1" width="3" bestFit="1" customWidth="1"/>
    <col min="2" max="2" width="38.81640625" customWidth="1"/>
    <col min="3" max="3" width="9.1796875" customWidth="1"/>
    <col min="4" max="4" width="10" customWidth="1"/>
    <col min="5" max="5" width="14.81640625" customWidth="1"/>
    <col min="6" max="6" width="10.81640625" customWidth="1"/>
    <col min="7" max="8" width="11" customWidth="1"/>
    <col min="9" max="9" width="12.453125" bestFit="1" customWidth="1"/>
    <col min="10" max="10" width="13.453125" bestFit="1" customWidth="1"/>
  </cols>
  <sheetData>
    <row r="1" spans="1:10" x14ac:dyDescent="0.35">
      <c r="B1" t="s">
        <v>234</v>
      </c>
    </row>
    <row r="2" spans="1:10" ht="43.5" x14ac:dyDescent="0.35">
      <c r="A2" s="35" t="s">
        <v>0</v>
      </c>
      <c r="B2" s="35" t="s">
        <v>78</v>
      </c>
      <c r="C2" s="35" t="s">
        <v>235</v>
      </c>
      <c r="D2" s="35" t="s">
        <v>236</v>
      </c>
      <c r="E2" s="35" t="s">
        <v>237</v>
      </c>
      <c r="F2" s="35" t="s">
        <v>238</v>
      </c>
      <c r="G2" s="35" t="s">
        <v>239</v>
      </c>
      <c r="H2" s="35" t="s">
        <v>240</v>
      </c>
      <c r="I2" s="35" t="s">
        <v>241</v>
      </c>
      <c r="J2" s="35" t="s">
        <v>242</v>
      </c>
    </row>
    <row r="3" spans="1:10" x14ac:dyDescent="0.35">
      <c r="A3" s="31">
        <v>1</v>
      </c>
      <c r="B3" s="18" t="s">
        <v>243</v>
      </c>
      <c r="C3" s="21" t="s">
        <v>76</v>
      </c>
      <c r="D3" s="19">
        <v>500</v>
      </c>
      <c r="E3" s="19">
        <f>D3*28</f>
        <v>14000</v>
      </c>
      <c r="F3" s="19">
        <f>D3*340</f>
        <v>170000</v>
      </c>
      <c r="G3" s="19">
        <v>0</v>
      </c>
      <c r="H3" s="19">
        <f>G3*D3</f>
        <v>0</v>
      </c>
      <c r="I3" s="19">
        <f>G3*E3</f>
        <v>0</v>
      </c>
      <c r="J3" s="19">
        <f>G3*F3</f>
        <v>0</v>
      </c>
    </row>
    <row r="4" spans="1:10" x14ac:dyDescent="0.35">
      <c r="A4" s="31">
        <v>2</v>
      </c>
      <c r="B4" s="18" t="s">
        <v>244</v>
      </c>
      <c r="C4" s="21" t="s">
        <v>35</v>
      </c>
      <c r="D4" s="19">
        <v>125</v>
      </c>
      <c r="E4" s="19">
        <f>D4*28</f>
        <v>3500</v>
      </c>
      <c r="F4" s="19">
        <f>D4*340</f>
        <v>42500</v>
      </c>
      <c r="G4" s="19">
        <v>400</v>
      </c>
      <c r="H4" s="19">
        <f t="shared" ref="H4:H12" si="0">G4*D4</f>
        <v>50000</v>
      </c>
      <c r="I4" s="19">
        <f t="shared" ref="I4:I12" si="1">G4*E4</f>
        <v>1400000</v>
      </c>
      <c r="J4" s="19">
        <f t="shared" ref="J4:J12" si="2">G4*F4</f>
        <v>17000000</v>
      </c>
    </row>
    <row r="5" spans="1:10" x14ac:dyDescent="0.35">
      <c r="A5" s="31">
        <v>3</v>
      </c>
      <c r="B5" s="18" t="s">
        <v>245</v>
      </c>
      <c r="C5" s="21" t="s">
        <v>76</v>
      </c>
      <c r="D5" s="19">
        <v>5</v>
      </c>
      <c r="E5" s="19">
        <f t="shared" ref="E5:E12" si="3">D5*28</f>
        <v>140</v>
      </c>
      <c r="F5" s="19">
        <f t="shared" ref="F5:F6" si="4">D5*340</f>
        <v>1700</v>
      </c>
      <c r="G5" s="19">
        <v>0</v>
      </c>
      <c r="H5" s="19">
        <f t="shared" si="0"/>
        <v>0</v>
      </c>
      <c r="I5" s="19">
        <f t="shared" si="1"/>
        <v>0</v>
      </c>
      <c r="J5" s="19">
        <f t="shared" si="2"/>
        <v>0</v>
      </c>
    </row>
    <row r="6" spans="1:10" x14ac:dyDescent="0.35">
      <c r="A6" s="31">
        <v>4</v>
      </c>
      <c r="B6" s="18" t="s">
        <v>246</v>
      </c>
      <c r="C6" s="21" t="s">
        <v>76</v>
      </c>
      <c r="D6" s="19">
        <v>0</v>
      </c>
      <c r="E6" s="19">
        <f t="shared" si="3"/>
        <v>0</v>
      </c>
      <c r="F6" s="19">
        <f t="shared" si="4"/>
        <v>0</v>
      </c>
      <c r="G6" s="19">
        <v>0</v>
      </c>
      <c r="H6" s="19">
        <f t="shared" si="0"/>
        <v>0</v>
      </c>
      <c r="I6" s="19">
        <f t="shared" si="1"/>
        <v>0</v>
      </c>
      <c r="J6" s="19">
        <f t="shared" si="2"/>
        <v>0</v>
      </c>
    </row>
    <row r="7" spans="1:10" x14ac:dyDescent="0.35">
      <c r="A7" s="31">
        <v>5</v>
      </c>
      <c r="B7" s="18" t="s">
        <v>247</v>
      </c>
      <c r="C7" s="21" t="s">
        <v>76</v>
      </c>
      <c r="D7" s="19">
        <v>0</v>
      </c>
      <c r="E7" s="19">
        <f t="shared" si="3"/>
        <v>0</v>
      </c>
      <c r="F7" s="19">
        <f t="shared" ref="F7" si="5">D7*340</f>
        <v>0</v>
      </c>
      <c r="G7" s="19">
        <v>0</v>
      </c>
      <c r="H7" s="19">
        <f t="shared" si="0"/>
        <v>0</v>
      </c>
      <c r="I7" s="19">
        <f t="shared" si="1"/>
        <v>0</v>
      </c>
      <c r="J7" s="19">
        <f t="shared" si="2"/>
        <v>0</v>
      </c>
    </row>
    <row r="8" spans="1:10" x14ac:dyDescent="0.35">
      <c r="A8" s="31">
        <v>6</v>
      </c>
      <c r="B8" s="18" t="s">
        <v>248</v>
      </c>
      <c r="C8" s="21"/>
      <c r="D8" s="19">
        <v>465</v>
      </c>
      <c r="E8" s="19">
        <f t="shared" si="3"/>
        <v>13020</v>
      </c>
      <c r="F8" s="19">
        <f t="shared" ref="F8:F12" si="6">D8*340</f>
        <v>158100</v>
      </c>
      <c r="G8" s="19">
        <v>100</v>
      </c>
      <c r="H8" s="19">
        <f t="shared" si="0"/>
        <v>46500</v>
      </c>
      <c r="I8" s="19">
        <f t="shared" si="1"/>
        <v>1302000</v>
      </c>
      <c r="J8" s="19">
        <f t="shared" si="2"/>
        <v>15810000</v>
      </c>
    </row>
    <row r="9" spans="1:10" x14ac:dyDescent="0.35">
      <c r="A9" s="31">
        <v>7</v>
      </c>
      <c r="B9" s="18" t="s">
        <v>249</v>
      </c>
      <c r="C9" s="21"/>
      <c r="D9" s="19">
        <v>150</v>
      </c>
      <c r="E9" s="19">
        <f t="shared" si="3"/>
        <v>4200</v>
      </c>
      <c r="F9" s="19">
        <f t="shared" si="6"/>
        <v>51000</v>
      </c>
      <c r="G9" s="19">
        <v>65</v>
      </c>
      <c r="H9" s="19">
        <f t="shared" si="0"/>
        <v>9750</v>
      </c>
      <c r="I9" s="19">
        <f t="shared" si="1"/>
        <v>273000</v>
      </c>
      <c r="J9" s="19">
        <f t="shared" si="2"/>
        <v>3315000</v>
      </c>
    </row>
    <row r="10" spans="1:10" x14ac:dyDescent="0.35">
      <c r="A10" s="31">
        <v>8</v>
      </c>
      <c r="B10" s="18" t="s">
        <v>250</v>
      </c>
      <c r="C10" s="21" t="s">
        <v>76</v>
      </c>
      <c r="D10" s="19">
        <v>0</v>
      </c>
      <c r="E10" s="19">
        <f t="shared" si="3"/>
        <v>0</v>
      </c>
      <c r="F10" s="19">
        <f t="shared" si="6"/>
        <v>0</v>
      </c>
      <c r="G10" s="19">
        <v>200</v>
      </c>
      <c r="H10" s="19">
        <f t="shared" si="0"/>
        <v>0</v>
      </c>
      <c r="I10" s="19">
        <f t="shared" si="1"/>
        <v>0</v>
      </c>
      <c r="J10" s="19">
        <f t="shared" si="2"/>
        <v>0</v>
      </c>
    </row>
    <row r="11" spans="1:10" x14ac:dyDescent="0.35">
      <c r="A11" s="31">
        <v>9</v>
      </c>
      <c r="B11" s="18" t="s">
        <v>251</v>
      </c>
      <c r="C11" s="21" t="s">
        <v>76</v>
      </c>
      <c r="D11" s="19">
        <v>0</v>
      </c>
      <c r="E11" s="19">
        <f t="shared" si="3"/>
        <v>0</v>
      </c>
      <c r="F11" s="19">
        <f t="shared" si="6"/>
        <v>0</v>
      </c>
      <c r="G11" s="19">
        <v>100</v>
      </c>
      <c r="H11" s="19">
        <f t="shared" si="0"/>
        <v>0</v>
      </c>
      <c r="I11" s="19">
        <f t="shared" si="1"/>
        <v>0</v>
      </c>
      <c r="J11" s="19">
        <f t="shared" si="2"/>
        <v>0</v>
      </c>
    </row>
    <row r="12" spans="1:10" x14ac:dyDescent="0.35">
      <c r="A12" s="31">
        <v>10</v>
      </c>
      <c r="B12" s="18" t="s">
        <v>252</v>
      </c>
      <c r="C12" s="21"/>
      <c r="D12" s="19">
        <v>45</v>
      </c>
      <c r="E12" s="19">
        <f t="shared" si="3"/>
        <v>1260</v>
      </c>
      <c r="F12" s="19">
        <f t="shared" si="6"/>
        <v>15300</v>
      </c>
      <c r="G12" s="19">
        <v>110</v>
      </c>
      <c r="H12" s="19">
        <f t="shared" si="0"/>
        <v>4950</v>
      </c>
      <c r="I12" s="19">
        <f t="shared" si="1"/>
        <v>138600</v>
      </c>
      <c r="J12" s="19">
        <f t="shared" si="2"/>
        <v>1683000</v>
      </c>
    </row>
    <row r="13" spans="1:10" x14ac:dyDescent="0.35">
      <c r="A13" s="31">
        <v>11</v>
      </c>
      <c r="B13" s="18" t="s">
        <v>253</v>
      </c>
      <c r="C13" s="21" t="s">
        <v>76</v>
      </c>
      <c r="D13" s="19">
        <v>0</v>
      </c>
      <c r="E13" s="19">
        <f t="shared" ref="E13" si="7">D13*28</f>
        <v>0</v>
      </c>
      <c r="F13" s="19">
        <f t="shared" ref="F13" si="8">D13*340</f>
        <v>0</v>
      </c>
      <c r="G13" s="19">
        <v>160</v>
      </c>
      <c r="H13" s="19">
        <f t="shared" ref="H13" si="9">G13*D13</f>
        <v>0</v>
      </c>
      <c r="I13" s="19">
        <f t="shared" ref="I13" si="10">G13*E13</f>
        <v>0</v>
      </c>
      <c r="J13" s="19">
        <f t="shared" ref="J13" si="11">G13*F13</f>
        <v>0</v>
      </c>
    </row>
    <row r="14" spans="1:10" x14ac:dyDescent="0.35">
      <c r="A14" s="31"/>
      <c r="B14" s="28" t="s">
        <v>79</v>
      </c>
      <c r="C14" s="21"/>
      <c r="D14" s="19"/>
      <c r="E14" s="19"/>
      <c r="F14" s="19"/>
      <c r="G14" s="19"/>
      <c r="H14" s="19">
        <f t="shared" ref="H14:I14" si="12">SUM(H3:H12)</f>
        <v>111200</v>
      </c>
      <c r="I14" s="19">
        <f t="shared" si="12"/>
        <v>3113600</v>
      </c>
      <c r="J14" s="19">
        <f>SUM(J3:J12)</f>
        <v>37808000</v>
      </c>
    </row>
    <row r="15" spans="1:10" x14ac:dyDescent="0.35">
      <c r="C15" s="20"/>
      <c r="D15" s="20"/>
      <c r="E15" s="20"/>
      <c r="F15" s="20"/>
      <c r="G15" s="20"/>
      <c r="H15" s="20"/>
      <c r="I15" s="20"/>
      <c r="J15" s="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OPEX</vt:lpstr>
      <vt:lpstr>CAPEX</vt:lpstr>
      <vt:lpstr>Equipmentg</vt:lpstr>
      <vt:lpstr>Staffing schedule</vt:lpstr>
      <vt:lpstr>Products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502</dc:creator>
  <cp:lastModifiedBy>Георг Георг</cp:lastModifiedBy>
  <dcterms:created xsi:type="dcterms:W3CDTF">2017-12-04T10:15:01Z</dcterms:created>
  <dcterms:modified xsi:type="dcterms:W3CDTF">2024-12-16T16:22:43Z</dcterms:modified>
</cp:coreProperties>
</file>